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59" i="3" l="1"/>
  <c r="G50" i="3"/>
  <c r="G19" i="3"/>
  <c r="H90" i="2"/>
  <c r="H147" i="2"/>
  <c r="E90" i="2" l="1"/>
  <c r="H103" i="2" l="1"/>
  <c r="G17" i="3" l="1"/>
  <c r="E32" i="2" l="1"/>
  <c r="H32" i="2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2" i="2"/>
  <c r="D72" i="2"/>
  <c r="H35" i="2"/>
  <c r="K18" i="2"/>
  <c r="I13" i="2"/>
  <c r="H13" i="2"/>
  <c r="F13" i="2"/>
  <c r="E13" i="2"/>
  <c r="G18" i="2"/>
  <c r="D18" i="2"/>
  <c r="J127" i="2" l="1"/>
  <c r="J72" i="2"/>
  <c r="J18" i="2"/>
  <c r="I58" i="2"/>
  <c r="I54" i="2"/>
  <c r="I134" i="2"/>
  <c r="G44" i="2" l="1"/>
  <c r="H41" i="2"/>
  <c r="F41" i="2"/>
  <c r="D44" i="2"/>
  <c r="J44" i="2" l="1"/>
  <c r="F128" i="2"/>
  <c r="F123" i="2" s="1"/>
  <c r="H58" i="2"/>
  <c r="I41" i="2" l="1"/>
  <c r="I18" i="3" l="1"/>
  <c r="H88" i="2"/>
  <c r="H54" i="2"/>
  <c r="D152" i="2"/>
  <c r="G152" i="2"/>
  <c r="E50" i="2" l="1"/>
  <c r="E49" i="2" s="1"/>
  <c r="I38" i="2" l="1"/>
  <c r="D45" i="3" l="1"/>
  <c r="K13" i="3" l="1"/>
  <c r="H138" i="2"/>
  <c r="F74" i="2" l="1"/>
  <c r="G120" i="2" l="1"/>
  <c r="G126" i="2"/>
  <c r="D126" i="2"/>
  <c r="E147" i="2"/>
  <c r="H136" i="2"/>
  <c r="D120" i="2"/>
  <c r="G111" i="2"/>
  <c r="G110" i="2"/>
  <c r="G114" i="2"/>
  <c r="J126" i="2" l="1"/>
  <c r="G82" i="2"/>
  <c r="J82" i="2" s="1"/>
  <c r="D82" i="2"/>
  <c r="A78" i="2"/>
  <c r="G78" i="2"/>
  <c r="D78" i="2"/>
  <c r="J78" i="2" s="1"/>
  <c r="A57" i="2"/>
  <c r="D57" i="2" l="1"/>
  <c r="E35" i="2"/>
  <c r="I118" i="2" l="1"/>
  <c r="F118" i="2"/>
  <c r="H38" i="2"/>
  <c r="H37" i="2" s="1"/>
  <c r="E38" i="2"/>
  <c r="G39" i="2"/>
  <c r="D39" i="2"/>
  <c r="J39" i="2" l="1"/>
  <c r="G45" i="3"/>
  <c r="F134" i="2" l="1"/>
  <c r="K94" i="2" l="1"/>
  <c r="G65" i="2" l="1"/>
  <c r="G61" i="2"/>
  <c r="D61" i="2"/>
  <c r="G92" i="2"/>
  <c r="D92" i="2"/>
  <c r="E63" i="2"/>
  <c r="L16" i="3"/>
  <c r="G16" i="3"/>
  <c r="K16" i="3"/>
  <c r="J61" i="2" l="1"/>
  <c r="J92" i="2"/>
  <c r="I53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G150" i="2" s="1"/>
  <c r="E150" i="2"/>
  <c r="D150" i="2" s="1"/>
  <c r="E98" i="2"/>
  <c r="H47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3" i="2"/>
  <c r="D73" i="2"/>
  <c r="J73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E84" i="2"/>
  <c r="I86" i="2"/>
  <c r="H86" i="2"/>
  <c r="H80" i="2" s="1"/>
  <c r="F86" i="2"/>
  <c r="E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E80" i="2" l="1"/>
  <c r="I80" i="2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F79" i="2" s="1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6" i="2"/>
  <c r="I75" i="2" s="1"/>
  <c r="I74" i="2" s="1"/>
  <c r="I63" i="2"/>
  <c r="I62" i="2" s="1"/>
  <c r="H63" i="2"/>
  <c r="H62" i="2" s="1"/>
  <c r="F63" i="2"/>
  <c r="F62" i="2" s="1"/>
  <c r="G60" i="2"/>
  <c r="G59" i="2"/>
  <c r="G56" i="2"/>
  <c r="G55" i="2"/>
  <c r="F58" i="2"/>
  <c r="E58" i="2"/>
  <c r="I50" i="2"/>
  <c r="I49" i="2" s="1"/>
  <c r="H50" i="2"/>
  <c r="H49" i="2" s="1"/>
  <c r="I47" i="2"/>
  <c r="I20" i="2"/>
  <c r="I19" i="2" s="1"/>
  <c r="H20" i="2"/>
  <c r="H19" i="2" s="1"/>
  <c r="F50" i="2"/>
  <c r="F49" i="2" s="1"/>
  <c r="F47" i="2"/>
  <c r="E47" i="2"/>
  <c r="F38" i="2"/>
  <c r="F37" i="2" s="1"/>
  <c r="E37" i="2"/>
  <c r="E26" i="2"/>
  <c r="E25" i="2" s="1"/>
  <c r="F20" i="2"/>
  <c r="F19" i="2" s="1"/>
  <c r="E20" i="2"/>
  <c r="E19" i="2" s="1"/>
  <c r="E131" i="2" l="1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6" i="2"/>
  <c r="E46" i="2"/>
  <c r="I131" i="2"/>
  <c r="F131" i="2"/>
  <c r="I46" i="2"/>
  <c r="H46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1" i="2"/>
  <c r="G67" i="2"/>
  <c r="G66" i="2"/>
  <c r="G64" i="2"/>
  <c r="G63" i="2"/>
  <c r="G62" i="2"/>
  <c r="G51" i="2"/>
  <c r="G50" i="2"/>
  <c r="G49" i="2"/>
  <c r="G48" i="2"/>
  <c r="G47" i="2"/>
  <c r="G45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6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1" i="2"/>
  <c r="D67" i="2"/>
  <c r="D66" i="2"/>
  <c r="D65" i="2"/>
  <c r="D64" i="2"/>
  <c r="D60" i="2"/>
  <c r="D59" i="2"/>
  <c r="D56" i="2"/>
  <c r="D55" i="2"/>
  <c r="D51" i="2"/>
  <c r="D50" i="2"/>
  <c r="D49" i="2"/>
  <c r="D48" i="2"/>
  <c r="D47" i="2"/>
  <c r="D45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7" i="2"/>
  <c r="J15" i="2"/>
  <c r="J153" i="2"/>
  <c r="D37" i="2"/>
  <c r="J80" i="2"/>
  <c r="D46" i="2"/>
  <c r="G131" i="2"/>
  <c r="D118" i="2"/>
  <c r="D117" i="2" s="1"/>
  <c r="G118" i="2"/>
  <c r="G117" i="2" s="1"/>
  <c r="E9" i="4"/>
  <c r="D11" i="4"/>
  <c r="G46" i="2"/>
  <c r="K35" i="3"/>
  <c r="D57" i="3"/>
  <c r="I44" i="3"/>
  <c r="J143" i="2"/>
  <c r="H53" i="2"/>
  <c r="G58" i="2" l="1"/>
  <c r="D9" i="4"/>
  <c r="H70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9" i="2"/>
  <c r="H68" i="2" s="1"/>
  <c r="G70" i="2"/>
  <c r="H117" i="2"/>
  <c r="H116" i="2" l="1"/>
  <c r="H115" i="2" s="1"/>
  <c r="G116" i="2"/>
  <c r="G115" i="2" s="1"/>
  <c r="G69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1" i="2"/>
  <c r="K71" i="2"/>
  <c r="J71" i="2"/>
  <c r="L70" i="2"/>
  <c r="L69" i="2"/>
  <c r="L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L62" i="2"/>
  <c r="L60" i="2"/>
  <c r="K60" i="2"/>
  <c r="J60" i="2"/>
  <c r="L59" i="2"/>
  <c r="K59" i="2"/>
  <c r="J59" i="2"/>
  <c r="L56" i="2"/>
  <c r="K56" i="2"/>
  <c r="J56" i="2"/>
  <c r="L55" i="2"/>
  <c r="K55" i="2"/>
  <c r="J55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L45" i="2"/>
  <c r="K45" i="2"/>
  <c r="J45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8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8" i="2"/>
  <c r="E70" i="2"/>
  <c r="D70" i="2" s="1"/>
  <c r="D58" i="2"/>
  <c r="I52" i="2"/>
  <c r="F54" i="2"/>
  <c r="F53" i="2" s="1"/>
  <c r="E54" i="2"/>
  <c r="E53" i="2" s="1"/>
  <c r="H26" i="2"/>
  <c r="F26" i="2"/>
  <c r="G20" i="2"/>
  <c r="I12" i="2"/>
  <c r="I11" i="2" l="1"/>
  <c r="D53" i="2"/>
  <c r="I9" i="2"/>
  <c r="I26" i="4" s="1"/>
  <c r="E62" i="2"/>
  <c r="D62" i="2" s="1"/>
  <c r="J62" i="2" s="1"/>
  <c r="D63" i="2"/>
  <c r="J63" i="2" s="1"/>
  <c r="G54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4" i="2"/>
  <c r="K20" i="2"/>
  <c r="E52" i="2"/>
  <c r="L54" i="2"/>
  <c r="E69" i="2"/>
  <c r="E68" i="2" s="1"/>
  <c r="K70" i="2"/>
  <c r="J70" i="2"/>
  <c r="K54" i="2"/>
  <c r="K25" i="3"/>
  <c r="K79" i="2"/>
  <c r="J79" i="2"/>
  <c r="K108" i="2"/>
  <c r="K112" i="2"/>
  <c r="K63" i="2"/>
  <c r="K58" i="2"/>
  <c r="K46" i="2"/>
  <c r="J46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8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2" i="2" l="1"/>
  <c r="J117" i="2"/>
  <c r="K116" i="2"/>
  <c r="K117" i="2"/>
  <c r="J26" i="2"/>
  <c r="D69" i="2"/>
  <c r="J69" i="2" s="1"/>
  <c r="J54" i="2"/>
  <c r="J131" i="2"/>
  <c r="L12" i="2"/>
  <c r="I24" i="4"/>
  <c r="I23" i="4" s="1"/>
  <c r="I22" i="4" s="1"/>
  <c r="G26" i="4"/>
  <c r="K12" i="2"/>
  <c r="J13" i="2"/>
  <c r="J108" i="2"/>
  <c r="E74" i="2"/>
  <c r="D74" i="2" s="1"/>
  <c r="D75" i="2"/>
  <c r="J75" i="2" s="1"/>
  <c r="G53" i="2"/>
  <c r="J53" i="2" s="1"/>
  <c r="H52" i="2"/>
  <c r="K52" i="2" s="1"/>
  <c r="D25" i="2"/>
  <c r="L25" i="2"/>
  <c r="K25" i="2"/>
  <c r="G25" i="2"/>
  <c r="G12" i="2"/>
  <c r="D12" i="2"/>
  <c r="F52" i="2"/>
  <c r="D52" i="2" s="1"/>
  <c r="D19" i="2"/>
  <c r="J112" i="2"/>
  <c r="K19" i="2"/>
  <c r="G19" i="2"/>
  <c r="L108" i="2"/>
  <c r="K69" i="2"/>
  <c r="F7" i="3"/>
  <c r="F31" i="4" s="1"/>
  <c r="I7" i="3"/>
  <c r="I31" i="4" s="1"/>
  <c r="L31" i="3"/>
  <c r="G7" i="3"/>
  <c r="K53" i="2"/>
  <c r="J31" i="3"/>
  <c r="J25" i="3"/>
  <c r="H74" i="2"/>
  <c r="K75" i="2"/>
  <c r="L53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8" i="2"/>
  <c r="D68" i="2"/>
  <c r="J68" i="2" s="1"/>
  <c r="J12" i="2"/>
  <c r="J115" i="2"/>
  <c r="J19" i="2"/>
  <c r="L52" i="2"/>
  <c r="G52" i="2"/>
  <c r="J52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<sst xmlns="http://schemas.openxmlformats.org/spreadsheetml/2006/main" count="773" uniqueCount="474">
  <si>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</si>
  <si>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</si>
  <si>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</si>
  <si>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</si>
  <si>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</si>
  <si>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</si>
  <si>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</si>
  <si>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</si>
  <si>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</si>
  <si>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</si>
  <si>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</si>
  <si>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</si>
  <si>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</si>
  <si>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</si>
  <si>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</si>
  <si>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</si>
  <si>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</si>
  <si>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</si>
  <si>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</si>
  <si>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</si>
  <si>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</si>
  <si>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</si>
  <si>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</si>
  <si>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</si>
  <si>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</si>
  <si>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</si>
  <si>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</si>
  <si>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</si>
  <si>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</si>
  <si>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</si>
  <si>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</si>
  <si>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</si>
  <si>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</si>
  <si>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</si>
  <si>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</si>
  <si>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</si>
  <si>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</si>
  <si>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</si>
  <si>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</si>
  <si>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</si>
  <si>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</si>
  <si>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</si>
  <si>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</si>
  <si>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</si>
  <si>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</si>
  <si>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</si>
  <si>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</si>
  <si>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</si>
  <si>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</si>
  <si>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</si>
  <si>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</si>
  <si>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</si>
  <si>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</si>
  <si>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</si>
  <si>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</si>
  <si>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</si>
  <si>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</si>
  <si>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</si>
  <si>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</si>
  <si>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</si>
  <si>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</si>
  <si>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</si>
  <si>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</si>
  <si>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</si>
  <si>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</si>
  <si>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</si>
  <si>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</si>
  <si>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</si>
  <si>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</si>
  <si>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</si>
  <si>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</si>
  <si>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</si>
  <si>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</si>
  <si>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</si>
  <si>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</si>
  <si>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</si>
  <si>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</si>
  <si>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</si>
  <si>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</si>
  <si>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</si>
  <si>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</si>
  <si>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</si>
  <si>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</si>
  <si>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</si>
  <si>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</si>
  <si>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</si>
  <si>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</si>
  <si>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</si>
  <si>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</si>
  <si>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</si>
  <si>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</si>
  <si>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</si>
  <si>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</si>
  <si>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</si>
  <si>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</si>
  <si>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</si>
  <si>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</si>
  <si>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</si>
  <si>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</si>
  <si>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</si>
  <si>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</si>
  <si>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</si>
  <si>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</si>
  <si>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</si>
  <si>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</si>
  <si>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</si>
  <si>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</si>
  <si>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</si>
  <si>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</si>
  <si>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</si>
  <si>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</si>
  <si>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</si>
  <si>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</si>
  <si>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</si>
  <si>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</si>
  <si>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</si>
  <si>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</si>
  <si>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</si>
  <si>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</si>
  <si>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</si>
  <si>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</si>
  <si>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</si>
  <si>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</si>
  <si>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</si>
  <si>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</si>
  <si>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</si>
  <si>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</si>
  <si>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</si>
  <si>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</si>
  <si>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</si>
  <si>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</si>
  <si>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</si>
  <si>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</si>
  <si>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</si>
  <si>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</si>
  <si>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</si>
  <si>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</si>
  <si>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</si>
  <si>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</si>
  <si>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</si>
  <si>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</si>
  <si>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</si>
  <si>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</si>
  <si>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</si>
  <si>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</si>
  <si>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</si>
  <si>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</si>
  <si>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</si>
  <si>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</si>
  <si>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</si>
  <si>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</si>
  <si>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</si>
  <si>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</si>
  <si>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</si>
  <si>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</si>
  <si>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</si>
  <si>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</si>
  <si>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</si>
  <si>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</si>
  <si>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</si>
  <si>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</si>
  <si>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</si>
  <si>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</si>
  <si>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</si>
  <si>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</si>
  <si>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</si>
  <si>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</si>
  <si>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</si>
  <si>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</si>
  <si>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</si>
  <si>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</si>
  <si>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</si>
  <si>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</si>
  <si>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</si>
  <si>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</si>
  <si>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</si>
  <si>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</si>
  <si>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</si>
  <si>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</si>
  <si>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</si>
  <si>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</si>
  <si>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</si>
  <si>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</si>
  <si>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</si>
  <si>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</si>
  <si>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</si>
  <si>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</si>
  <si>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</si>
  <si>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</si>
  <si>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</si>
  <si>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</si>
  <si>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</si>
  <si>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</si>
  <si>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</si>
  <si>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</si>
  <si>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</si>
  <si>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</si>
  <si>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</si>
  <si>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</si>
  <si>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</si>
  <si>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</si>
  <si>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</si>
  <si>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</si>
  <si>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</si>
  <si>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</si>
  <si>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</si>
  <si>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</si>
  <si>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</si>
  <si>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</si>
  <si>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</si>
  <si>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</si>
  <si>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</si>
  <si>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</si>
  <si>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</si>
  <si>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</si>
  <si>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</si>
  <si>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</si>
  <si>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</si>
  <si>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</si>
  <si>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</si>
  <si>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</si>
  <si>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</si>
  <si>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</si>
  <si>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</si>
  <si>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</si>
  <si>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</si>
  <si>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</si>
  <si>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</si>
  <si>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</si>
  <si>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</si>
  <si>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</si>
  <si>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</si>
  <si>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</si>
  <si>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</si>
  <si>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</si>
  <si>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</si>
  <si>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</si>
  <si>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</si>
  <si>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</si>
  <si>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</si>
  <si>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</si>
  <si>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</si>
  <si>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</si>
  <si>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</si>
  <si>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</si>
  <si>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</si>
  <si>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</si>
  <si>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</si>
  <si>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</si>
  <si>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</si>
  <si>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</si>
  <si>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</si>
  <si>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</si>
  <si>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</si>
  <si>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</si>
  <si>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</si>
  <si>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</si>
  <si>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</si>
  <si>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</si>
  <si>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</si>
  <si>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</si>
  <si>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</si>
  <si>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</si>
  <si>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</si>
  <si>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</si>
  <si>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</si>
  <si>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</si>
  <si>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</si>
  <si>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</si>
  <si>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</si>
  <si>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</si>
  <si>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</si>
  <si>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</si>
  <si>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</si>
  <si>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</si>
  <si>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</si>
  <si>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</si>
  <si>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</si>
  <si>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</si>
  <si>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</si>
  <si>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</si>
  <si>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</si>
  <si>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</si>
  <si>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</si>
  <si>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</si>
  <si>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</si>
  <si>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</si>
  <si>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</si>
  <si>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</si>
  <si>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</si>
  <si>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</si>
  <si>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</si>
  <si>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</si>
  <si>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</si>
  <si>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</si>
  <si>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</si>
  <si>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</si>
  <si>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</si>
  <si>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</si>
  <si>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</si>
  <si>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</si>
  <si>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</si>
  <si>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</si>
  <si>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</si>
  <si>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</si>
  <si>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</si>
  <si>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</si>
  <si>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</si>
  <si>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</si>
  <si>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</si>
  <si>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</si>
  <si>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</si>
  <si>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</si>
  <si>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</si>
  <si>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</si>
  <si>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</si>
  <si>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</si>
  <si>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</si>
  <si>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</si>
  <si>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</si>
  <si>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</si>
  <si>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</si>
  <si>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</si>
  <si>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</si>
  <si>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</si>
  <si>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</si>
  <si>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</si>
  <si>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</si>
  <si>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</si>
  <si>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</si>
  <si>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</si>
  <si>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</si>
  <si>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</si>
  <si>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</si>
  <si>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</si>
  <si>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</si>
  <si>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</si>
  <si>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</si>
  <si>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</si>
  <si>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</si>
  <si>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</si>
  <si>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</si>
  <si>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</si>
  <si>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</si>
  <si>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</si>
  <si>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</si>
  <si>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</si>
  <si>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</si>
  <si>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</si>
  <si>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</si>
  <si>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</si>
  <si>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</si>
  <si>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</si>
  <si>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</si>
  <si>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</si>
  <si>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</si>
  <si>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</si>
  <si>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</si>
  <si>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</si>
  <si>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</si>
  <si>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</si>
  <si>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</si>
  <si>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</si>
  <si>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</si>
  <si>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</si>
  <si>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</si>
  <si>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</si>
  <si>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</si>
  <si>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</si>
  <si>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</si>
  <si>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</si>
  <si>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</si>
  <si>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</si>
  <si>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</si>
  <si>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</si>
  <si>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</si>
  <si>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</si>
  <si>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</si>
  <si>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</si>
  <si>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</si>
  <si>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</si>
  <si>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</si>
  <si>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</si>
  <si>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</si>
  <si>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</si>
  <si>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</si>
  <si>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</si>
  <si>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</si>
  <si>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</si>
  <si>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</si>
  <si>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</si>
  <si>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</si>
  <si>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</si>
  <si>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</si>
  <si>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</si>
  <si>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</si>
  <si>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</si>
  <si>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</si>
  <si>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</si>
  <si>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</si>
  <si>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</si>
  <si>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</si>
  <si>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</si>
  <si>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</si>
  <si>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</si>
  <si>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</si>
  <si>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</si>
  <si>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</si>
  <si>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</si>
  <si>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</si>
  <si>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</si>
  <si>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</si>
  <si>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</si>
  <si>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</si>
  <si>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</si>
  <si>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</si>
  <si>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</si>
  <si>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</si>
  <si>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</si>
  <si>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</si>
  <si>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</si>
  <si>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</si>
  <si>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</si>
  <si>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</si>
  <si>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</si>
  <si>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</si>
  <si>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</si>
  <si>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</si>
  <si>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</si>
  <si>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</si>
  <si>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</si>
  <si>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</si>
  <si>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</si>
  <si>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</si>
  <si>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</si>
  <si>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</si>
  <si>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</si>
  <si>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</si>
  <si>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</si>
  <si>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</si>
  <si>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</si>
  <si>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</si>
  <si>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</si>
  <si>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</si>
  <si>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</si>
  <si>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</si>
  <si>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</si>
  <si>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</si>
  <si>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</si>
  <si>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</si>
  <si>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</si>
  <si>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</si>
  <si>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</si>
  <si>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</si>
  <si>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</si>
  <si>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</si>
  <si>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</si>
  <si>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</si>
  <si>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</si>
  <si>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</si>
  <si>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</si>
  <si>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</si>
  <si>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</si>
  <si>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</si>
  <si>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</si>
  <si>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</si>
  <si>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</si>
  <si>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</si>
  <si>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</si>
  <si>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</si>
  <si>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</si>
  <si>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</si>
  <si>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СПРАВКА ОБ ИСПОЛНЕНИИ КОНСОЛИДИРОВАННОГО БЮДЖЕТА МАМСКО-ЧУЙСКОГО РАЙОНА ЗА январь2022 ГОДА 
</t>
  </si>
  <si>
    <t xml:space="preserve"> 000 1060601313 0000 110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</si>
</sst>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workbookViewId="0">
      <selection activeCell="I115" sqref="I115"/>
    </sheetView>
  </sheetViews>
  <sheetFormatPr defaultColWidth="9.140625"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4" t="s">
        <v>472</v>
      </c>
      <c r="C1" s="125"/>
      <c r="D1" s="125"/>
      <c r="E1" s="125"/>
      <c r="F1" s="125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5"/>
      <c r="C2" s="125"/>
      <c r="D2" s="125"/>
      <c r="E2" s="125"/>
      <c r="F2" s="125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5"/>
      <c r="C3" s="125"/>
      <c r="D3" s="125"/>
      <c r="E3" s="125"/>
      <c r="F3" s="125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26" t="s">
        <v>0</v>
      </c>
      <c r="B6" s="126" t="s">
        <v>1</v>
      </c>
      <c r="C6" s="126" t="s">
        <v>2</v>
      </c>
      <c r="D6" s="128" t="s">
        <v>3</v>
      </c>
      <c r="E6" s="123"/>
      <c r="F6" s="123"/>
      <c r="G6" s="123" t="s">
        <v>302</v>
      </c>
      <c r="H6" s="123"/>
      <c r="I6" s="123"/>
      <c r="J6" s="121" t="s">
        <v>316</v>
      </c>
      <c r="K6" s="121" t="s">
        <v>317</v>
      </c>
      <c r="L6" s="121" t="s">
        <v>318</v>
      </c>
      <c r="M6" s="5"/>
    </row>
    <row r="7" spans="1:13" ht="140.44999999999999" customHeight="1" x14ac:dyDescent="0.25">
      <c r="A7" s="127"/>
      <c r="B7" s="127"/>
      <c r="C7" s="127"/>
      <c r="D7" s="17" t="s">
        <v>303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2"/>
      <c r="K7" s="122"/>
      <c r="L7" s="122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327</v>
      </c>
      <c r="K8" s="19" t="s">
        <v>328</v>
      </c>
      <c r="L8" s="19" t="s">
        <v>329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D11+D115</f>
        <v>546527347.3499999</v>
      </c>
      <c r="E9" s="53">
        <f t="shared" si="0"/>
        <v>498271100</v>
      </c>
      <c r="F9" s="53">
        <f t="shared" si="0"/>
        <v>81066663.450000003</v>
      </c>
      <c r="G9" s="53">
        <f t="shared" si="0"/>
        <v>17225152.830000002</v>
      </c>
      <c r="H9" s="53">
        <f t="shared" si="0"/>
        <v>16197315.580000002</v>
      </c>
      <c r="I9" s="53">
        <f t="shared" si="0"/>
        <v>1043851.9100000001</v>
      </c>
      <c r="J9" s="53">
        <f>G9/D9*100</f>
        <v>3.1517458208672022</v>
      </c>
      <c r="K9" s="53">
        <f>H9/E9*100</f>
        <v>3.2507033982103319</v>
      </c>
      <c r="L9" s="53">
        <f>I9/F9*100</f>
        <v>1.287646321652085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79" si="1">E11+F11</f>
        <v>95513730</v>
      </c>
      <c r="E11" s="53">
        <f>E12+E19+E25+E37+E46+E52+E62+E68+E74+E79+E108</f>
        <v>75062200</v>
      </c>
      <c r="F11" s="53">
        <f>F12+F19+F25+F37+F46+F52+F62+F68+F74+F79+F108</f>
        <v>20451530</v>
      </c>
      <c r="G11" s="53">
        <f t="shared" ref="G11:G102" si="2">H11+I11</f>
        <v>4041045.5500000003</v>
      </c>
      <c r="H11" s="53">
        <f>H12+H19+H25+H37+H46+H52+H62+H68+H74+H79+H108</f>
        <v>2997193.64</v>
      </c>
      <c r="I11" s="53">
        <f>I12+I19+I25+I37+I46+I52+I62+I68+I74+I79+I108</f>
        <v>1043851.9100000001</v>
      </c>
      <c r="J11" s="53">
        <f t="shared" ref="J11:L48" si="3">G11/D11*100</f>
        <v>4.2308530407094356</v>
      </c>
      <c r="K11" s="53">
        <f t="shared" ref="K11:L48" si="4">H11/E11*100</f>
        <v>3.992946702867755</v>
      </c>
      <c r="L11" s="53">
        <f t="shared" ref="L11:L48" si="5">I11/F11*100</f>
        <v>5.1040284516610743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2617646.29</v>
      </c>
      <c r="H12" s="49">
        <f>H13</f>
        <v>1982474.65</v>
      </c>
      <c r="I12" s="49">
        <f>I13</f>
        <v>635171.64000000013</v>
      </c>
      <c r="J12" s="53">
        <f t="shared" si="3"/>
        <v>3.8759847338417122</v>
      </c>
      <c r="K12" s="53">
        <f t="shared" si="4"/>
        <v>3.8307948638673652</v>
      </c>
      <c r="L12" s="53">
        <f t="shared" si="5"/>
        <v>4.0241487582361897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2617646.29</v>
      </c>
      <c r="H13" s="26">
        <f>SUM(H14:H18)</f>
        <v>1982474.65</v>
      </c>
      <c r="I13" s="26">
        <f>SUM(I14:I18)</f>
        <v>635171.64000000013</v>
      </c>
      <c r="J13" s="20">
        <f t="shared" si="3"/>
        <v>3.8759847338417122</v>
      </c>
      <c r="K13" s="20">
        <f t="shared" si="4"/>
        <v>3.8307948638673652</v>
      </c>
      <c r="L13" s="20">
        <f t="shared" si="5"/>
        <v>4.0241487582361897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67300000</v>
      </c>
      <c r="E14" s="26">
        <v>51576000</v>
      </c>
      <c r="F14" s="26">
        <v>15724000</v>
      </c>
      <c r="G14" s="20">
        <f t="shared" si="2"/>
        <v>2549808.02</v>
      </c>
      <c r="H14" s="26">
        <v>1931672.74</v>
      </c>
      <c r="I14" s="26">
        <v>618135.28</v>
      </c>
      <c r="J14" s="20">
        <f t="shared" si="3"/>
        <v>3.7887191976225858</v>
      </c>
      <c r="K14" s="20">
        <f t="shared" si="4"/>
        <v>3.7452938188304641</v>
      </c>
      <c r="L14" s="20">
        <f t="shared" si="5"/>
        <v>3.931157975069957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50000</v>
      </c>
      <c r="E15" s="26"/>
      <c r="F15" s="26">
        <v>50000</v>
      </c>
      <c r="G15" s="20">
        <f t="shared" si="2"/>
        <v>12.579999999999998</v>
      </c>
      <c r="H15" s="26">
        <v>9.5299999999999994</v>
      </c>
      <c r="I15" s="26">
        <v>3.05</v>
      </c>
      <c r="J15" s="20">
        <f t="shared" si="3"/>
        <v>2.5159999999999998E-2</v>
      </c>
      <c r="K15" s="20" t="e">
        <f t="shared" si="4"/>
        <v>#DIV/0!</v>
      </c>
      <c r="L15" s="20">
        <f t="shared" si="5"/>
        <v>6.0999999999999995E-3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25000</v>
      </c>
      <c r="E16" s="26">
        <v>15000</v>
      </c>
      <c r="F16" s="26">
        <v>10000</v>
      </c>
      <c r="G16" s="20">
        <f t="shared" si="2"/>
        <v>0</v>
      </c>
      <c r="H16" s="26"/>
      <c r="I16" s="26"/>
      <c r="J16" s="20">
        <f t="shared" si="3"/>
        <v>0</v>
      </c>
      <c r="K16" s="20">
        <f t="shared" si="4"/>
        <v>0</v>
      </c>
      <c r="L16" s="20">
        <f t="shared" si="5"/>
        <v>0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160000</v>
      </c>
      <c r="E17" s="26">
        <v>160000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25">
      <c r="A18" s="120" t="s">
        <v>471</v>
      </c>
      <c r="B18" s="24" t="s">
        <v>19</v>
      </c>
      <c r="C18" s="25" t="s">
        <v>464</v>
      </c>
      <c r="D18" s="26">
        <f>E18+F18</f>
        <v>0</v>
      </c>
      <c r="E18" s="26"/>
      <c r="F18" s="26"/>
      <c r="G18" s="20">
        <f>H18+I18</f>
        <v>67825.69</v>
      </c>
      <c r="H18" s="26">
        <v>50792.38</v>
      </c>
      <c r="I18" s="26">
        <v>17033.310000000001</v>
      </c>
      <c r="J18" s="20" t="e">
        <f t="shared" si="3"/>
        <v>#DIV/0!</v>
      </c>
      <c r="K18" s="20" t="e">
        <f t="shared" si="4"/>
        <v>#DIV/0!</v>
      </c>
      <c r="L18" s="20" t="e">
        <f t="shared" si="5"/>
        <v>#DIV/0!</v>
      </c>
      <c r="M18" s="7"/>
    </row>
    <row r="19" spans="1:13" ht="63" x14ac:dyDescent="0.25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225965.89</v>
      </c>
      <c r="H19" s="49">
        <f>H20</f>
        <v>0</v>
      </c>
      <c r="I19" s="49">
        <f>I20</f>
        <v>225965.89</v>
      </c>
      <c r="J19" s="53">
        <f t="shared" si="3"/>
        <v>9.0733684544436102</v>
      </c>
      <c r="K19" s="53" t="e">
        <f t="shared" si="4"/>
        <v>#DIV/0!</v>
      </c>
      <c r="L19" s="53">
        <f t="shared" si="5"/>
        <v>9.0733684544436102</v>
      </c>
      <c r="M19" s="7"/>
    </row>
    <row r="20" spans="1:13" ht="47.25" x14ac:dyDescent="0.25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225965.89</v>
      </c>
      <c r="H20" s="26">
        <f>SUM(H21:H24)</f>
        <v>0</v>
      </c>
      <c r="I20" s="26">
        <f>SUM(I21:I24)</f>
        <v>225965.89</v>
      </c>
      <c r="J20" s="20">
        <f t="shared" si="3"/>
        <v>9.0733684544436102</v>
      </c>
      <c r="K20" s="20" t="e">
        <f t="shared" si="4"/>
        <v>#DIV/0!</v>
      </c>
      <c r="L20" s="20">
        <f t="shared" si="5"/>
        <v>9.0733684544436102</v>
      </c>
      <c r="M20" s="7"/>
    </row>
    <row r="21" spans="1:13" ht="126" x14ac:dyDescent="0.25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103820.08</v>
      </c>
      <c r="H21" s="26"/>
      <c r="I21" s="26">
        <v>103820.08</v>
      </c>
      <c r="J21" s="20">
        <f t="shared" si="3"/>
        <v>9.2202557726465368</v>
      </c>
      <c r="K21" s="20" t="e">
        <f t="shared" si="4"/>
        <v>#DIV/0!</v>
      </c>
      <c r="L21" s="20">
        <f t="shared" si="5"/>
        <v>9.2202557726465368</v>
      </c>
      <c r="M21" s="7"/>
    </row>
    <row r="22" spans="1:13" ht="157.5" x14ac:dyDescent="0.25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611</v>
      </c>
      <c r="H22" s="26"/>
      <c r="I22" s="26">
        <v>611</v>
      </c>
      <c r="J22" s="20">
        <f t="shared" si="3"/>
        <v>9.7916666666666661</v>
      </c>
      <c r="K22" s="20" t="e">
        <f t="shared" si="4"/>
        <v>#DIV/0!</v>
      </c>
      <c r="L22" s="20">
        <f t="shared" si="5"/>
        <v>9.7916666666666661</v>
      </c>
      <c r="M22" s="7"/>
    </row>
    <row r="23" spans="1:13" ht="126" x14ac:dyDescent="0.25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128451.61</v>
      </c>
      <c r="H23" s="26"/>
      <c r="I23" s="26">
        <v>128451.61</v>
      </c>
      <c r="J23" s="20">
        <f t="shared" si="3"/>
        <v>8.566981685763448</v>
      </c>
      <c r="K23" s="20" t="e">
        <f t="shared" si="4"/>
        <v>#DIV/0!</v>
      </c>
      <c r="L23" s="20">
        <f t="shared" si="5"/>
        <v>8.566981685763448</v>
      </c>
      <c r="M23" s="7"/>
    </row>
    <row r="24" spans="1:13" ht="126" x14ac:dyDescent="0.25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-6916.8</v>
      </c>
      <c r="H24" s="26">
        <v>0</v>
      </c>
      <c r="I24" s="26">
        <v>-6916.8</v>
      </c>
      <c r="J24" s="20">
        <f t="shared" si="3"/>
        <v>4.898930519158581</v>
      </c>
      <c r="K24" s="20" t="e">
        <f t="shared" si="4"/>
        <v>#DIV/0!</v>
      </c>
      <c r="L24" s="20">
        <f t="shared" si="5"/>
        <v>4.898930519158581</v>
      </c>
      <c r="M24" s="7"/>
    </row>
    <row r="25" spans="1:13" ht="31.5" x14ac:dyDescent="0.25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99777.079999999987</v>
      </c>
      <c r="H25" s="49">
        <f>H26+H32+H35</f>
        <v>99777.079999999987</v>
      </c>
      <c r="I25" s="49">
        <f>I26+I32+I35</f>
        <v>0</v>
      </c>
      <c r="J25" s="53">
        <f t="shared" si="3"/>
        <v>3.4887090909090901</v>
      </c>
      <c r="K25" s="53">
        <f t="shared" si="4"/>
        <v>3.4887090909090901</v>
      </c>
      <c r="L25" s="53" t="e">
        <f t="shared" si="5"/>
        <v>#DIV/0!</v>
      </c>
      <c r="M25" s="7"/>
    </row>
    <row r="26" spans="1:13" ht="47.25" x14ac:dyDescent="0.25">
      <c r="A26" s="111" t="s">
        <v>312</v>
      </c>
      <c r="B26" s="24" t="s">
        <v>19</v>
      </c>
      <c r="C26" s="25" t="s">
        <v>313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99522.9</v>
      </c>
      <c r="H26" s="26">
        <f>SUM(H27:H31)</f>
        <v>99522.9</v>
      </c>
      <c r="I26" s="26">
        <v>0</v>
      </c>
      <c r="J26" s="20">
        <f t="shared" si="3"/>
        <v>4.5237681818181814</v>
      </c>
      <c r="K26" s="20">
        <f t="shared" si="4"/>
        <v>4.5237681818181814</v>
      </c>
      <c r="L26" s="20" t="e">
        <f t="shared" si="5"/>
        <v>#DIV/0!</v>
      </c>
      <c r="M26" s="7"/>
    </row>
    <row r="27" spans="1:13" ht="63" x14ac:dyDescent="0.25">
      <c r="A27" s="111" t="s">
        <v>307</v>
      </c>
      <c r="B27" s="24" t="s">
        <v>19</v>
      </c>
      <c r="C27" s="25" t="s">
        <v>308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31064.1</v>
      </c>
      <c r="H27" s="26">
        <v>31064.1</v>
      </c>
      <c r="I27" s="26">
        <v>0</v>
      </c>
      <c r="J27" s="20">
        <f t="shared" si="3"/>
        <v>2.353340909090909</v>
      </c>
      <c r="K27" s="20">
        <f t="shared" si="4"/>
        <v>2.353340909090909</v>
      </c>
      <c r="L27" s="20" t="e">
        <f t="shared" si="5"/>
        <v>#DIV/0!</v>
      </c>
      <c r="M27" s="7"/>
    </row>
    <row r="28" spans="1:13" ht="63" x14ac:dyDescent="0.25">
      <c r="A28" s="111" t="s">
        <v>342</v>
      </c>
      <c r="B28" s="24" t="s">
        <v>19</v>
      </c>
      <c r="C28" s="25" t="s">
        <v>343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.75" x14ac:dyDescent="0.25">
      <c r="A29" s="111" t="s">
        <v>309</v>
      </c>
      <c r="B29" s="24" t="s">
        <v>19</v>
      </c>
      <c r="C29" s="25" t="s">
        <v>344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68458.8</v>
      </c>
      <c r="H29" s="26">
        <v>68458.8</v>
      </c>
      <c r="I29" s="26">
        <v>0</v>
      </c>
      <c r="J29" s="20">
        <f t="shared" si="3"/>
        <v>7.7794090909090912</v>
      </c>
      <c r="K29" s="20">
        <f t="shared" si="4"/>
        <v>7.7794090909090912</v>
      </c>
      <c r="L29" s="20" t="e">
        <f t="shared" si="5"/>
        <v>#DIV/0!</v>
      </c>
      <c r="M29" s="7"/>
    </row>
    <row r="30" spans="1:13" ht="78.75" x14ac:dyDescent="0.25">
      <c r="A30" s="111" t="s">
        <v>336</v>
      </c>
      <c r="B30" s="24" t="s">
        <v>19</v>
      </c>
      <c r="C30" s="25" t="s">
        <v>337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5" x14ac:dyDescent="0.25">
      <c r="A31" s="111" t="s">
        <v>310</v>
      </c>
      <c r="B31" s="24" t="s">
        <v>19</v>
      </c>
      <c r="C31" s="25" t="s">
        <v>311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5" x14ac:dyDescent="0.25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254.18</v>
      </c>
      <c r="H32" s="26">
        <f>H33+H34</f>
        <v>254.18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5" x14ac:dyDescent="0.25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254.18</v>
      </c>
      <c r="H33" s="26">
        <v>254.18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63" x14ac:dyDescent="0.25">
      <c r="A34" s="111" t="s">
        <v>54</v>
      </c>
      <c r="B34" s="24" t="s">
        <v>19</v>
      </c>
      <c r="C34" s="25" t="s">
        <v>55</v>
      </c>
      <c r="D34" s="26">
        <f t="shared" si="1"/>
        <v>0</v>
      </c>
      <c r="E34" s="26"/>
      <c r="F34" s="26"/>
      <c r="G34" s="20">
        <f t="shared" si="2"/>
        <v>0</v>
      </c>
      <c r="H34" s="26"/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25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350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0</v>
      </c>
      <c r="H35" s="26">
        <f>H36</f>
        <v>0</v>
      </c>
      <c r="I35" s="26">
        <f>I36</f>
        <v>0</v>
      </c>
      <c r="J35" s="20"/>
      <c r="K35" s="20"/>
      <c r="L35" s="20"/>
      <c r="M35" s="7"/>
    </row>
    <row r="36" spans="1:13" ht="67.5" customHeight="1" x14ac:dyDescent="0.25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349</v>
      </c>
      <c r="D36" s="26">
        <f>E36+F36</f>
        <v>660000</v>
      </c>
      <c r="E36" s="26">
        <v>660000</v>
      </c>
      <c r="F36" s="26"/>
      <c r="G36" s="20">
        <f>H36+I36</f>
        <v>0</v>
      </c>
      <c r="H36" s="26"/>
      <c r="I36" s="26"/>
      <c r="J36" s="20">
        <f t="shared" si="3"/>
        <v>0</v>
      </c>
      <c r="K36" s="20"/>
      <c r="L36" s="20"/>
      <c r="M36" s="7"/>
    </row>
    <row r="37" spans="1:13" ht="15.75" x14ac:dyDescent="0.25">
      <c r="A37" s="112" t="s">
        <v>56</v>
      </c>
      <c r="B37" s="47" t="s">
        <v>19</v>
      </c>
      <c r="C37" s="48" t="s">
        <v>57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133306.75</v>
      </c>
      <c r="H37" s="49">
        <f>H38+H41</f>
        <v>93565</v>
      </c>
      <c r="I37" s="49">
        <f>I38+I41</f>
        <v>39741.75</v>
      </c>
      <c r="J37" s="53">
        <f t="shared" si="3"/>
        <v>11.541709956709957</v>
      </c>
      <c r="K37" s="53" t="e">
        <f t="shared" si="4"/>
        <v>#DIV/0!</v>
      </c>
      <c r="L37" s="53">
        <f t="shared" si="5"/>
        <v>3.440844155844156</v>
      </c>
      <c r="M37" s="7"/>
    </row>
    <row r="38" spans="1:13" ht="15.75" x14ac:dyDescent="0.25">
      <c r="A38" s="114" t="s">
        <v>58</v>
      </c>
      <c r="B38" s="24" t="s">
        <v>19</v>
      </c>
      <c r="C38" s="25" t="s">
        <v>59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101717.25</v>
      </c>
      <c r="H38" s="26">
        <f>H40+H39</f>
        <v>93565</v>
      </c>
      <c r="I38" s="26">
        <f>I40</f>
        <v>8152.25</v>
      </c>
      <c r="J38" s="20">
        <f t="shared" si="3"/>
        <v>25.429312500000002</v>
      </c>
      <c r="K38" s="20" t="e">
        <f t="shared" si="4"/>
        <v>#DIV/0!</v>
      </c>
      <c r="L38" s="20">
        <f t="shared" si="5"/>
        <v>2.0380625000000001</v>
      </c>
      <c r="M38" s="7"/>
    </row>
    <row r="39" spans="1:13" ht="78.75" x14ac:dyDescent="0.25">
      <c r="A39" s="114" t="s">
        <v>449</v>
      </c>
      <c r="B39" s="24"/>
      <c r="C39" s="25" t="s">
        <v>447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.75" x14ac:dyDescent="0.25">
      <c r="A40" s="114" t="s">
        <v>60</v>
      </c>
      <c r="B40" s="24" t="s">
        <v>19</v>
      </c>
      <c r="C40" s="25" t="s">
        <v>448</v>
      </c>
      <c r="D40" s="26">
        <f t="shared" si="1"/>
        <v>400000</v>
      </c>
      <c r="E40" s="26"/>
      <c r="F40" s="26">
        <v>400000</v>
      </c>
      <c r="G40" s="20">
        <f t="shared" si="2"/>
        <v>101717.25</v>
      </c>
      <c r="H40" s="26">
        <v>93565</v>
      </c>
      <c r="I40" s="26">
        <v>8152.25</v>
      </c>
      <c r="J40" s="20">
        <f t="shared" si="3"/>
        <v>25.429312500000002</v>
      </c>
      <c r="K40" s="20" t="e">
        <f t="shared" si="4"/>
        <v>#DIV/0!</v>
      </c>
      <c r="L40" s="20">
        <f t="shared" si="5"/>
        <v>2.0380625000000001</v>
      </c>
      <c r="M40" s="7"/>
    </row>
    <row r="41" spans="1:13" ht="15.75" x14ac:dyDescent="0.25">
      <c r="A41" s="114" t="s">
        <v>61</v>
      </c>
      <c r="B41" s="24" t="s">
        <v>19</v>
      </c>
      <c r="C41" s="25" t="s">
        <v>62</v>
      </c>
      <c r="D41" s="26">
        <f t="shared" si="1"/>
        <v>755000</v>
      </c>
      <c r="E41" s="26">
        <f>E42+E43+E45</f>
        <v>0</v>
      </c>
      <c r="F41" s="26">
        <f>F42+F45+F44</f>
        <v>755000</v>
      </c>
      <c r="G41" s="20">
        <f t="shared" si="2"/>
        <v>31589.5</v>
      </c>
      <c r="H41" s="26">
        <f>H42+H43+H45+H44</f>
        <v>0</v>
      </c>
      <c r="I41" s="26">
        <f>I42+I45</f>
        <v>31589.5</v>
      </c>
      <c r="J41" s="20">
        <f t="shared" si="3"/>
        <v>4.1840397350993372</v>
      </c>
      <c r="K41" s="20" t="e">
        <f t="shared" si="4"/>
        <v>#DIV/0!</v>
      </c>
      <c r="L41" s="20">
        <f t="shared" si="5"/>
        <v>4.1840397350993372</v>
      </c>
      <c r="M41" s="7"/>
    </row>
    <row r="42" spans="1:13" ht="63" x14ac:dyDescent="0.25">
      <c r="A42" s="114" t="s">
        <v>63</v>
      </c>
      <c r="B42" s="24" t="s">
        <v>19</v>
      </c>
      <c r="C42" s="25" t="s">
        <v>473</v>
      </c>
      <c r="D42" s="26">
        <f t="shared" si="1"/>
        <v>625000</v>
      </c>
      <c r="E42" s="26"/>
      <c r="F42" s="26">
        <v>625000</v>
      </c>
      <c r="G42" s="20">
        <f t="shared" si="2"/>
        <v>30298</v>
      </c>
      <c r="H42" s="26"/>
      <c r="I42" s="26">
        <v>30298</v>
      </c>
      <c r="J42" s="20">
        <f t="shared" si="3"/>
        <v>4.8476800000000004</v>
      </c>
      <c r="K42" s="20" t="e">
        <f t="shared" si="4"/>
        <v>#DIV/0!</v>
      </c>
      <c r="L42" s="20">
        <f t="shared" si="5"/>
        <v>4.8476800000000004</v>
      </c>
      <c r="M42" s="7"/>
    </row>
    <row r="43" spans="1:13" ht="63.75" customHeight="1" x14ac:dyDescent="0.25">
      <c r="A43" s="114" t="s">
        <v>462</v>
      </c>
      <c r="B43" s="24" t="s">
        <v>19</v>
      </c>
      <c r="C43" s="25" t="s">
        <v>459</v>
      </c>
      <c r="D43" s="26">
        <f t="shared" si="1"/>
        <v>0</v>
      </c>
      <c r="E43" s="26"/>
      <c r="F43" s="26"/>
      <c r="G43" s="20">
        <f t="shared" si="2"/>
        <v>0</v>
      </c>
      <c r="H43" s="26"/>
      <c r="I43" s="26"/>
      <c r="J43" s="20" t="e">
        <f t="shared" si="3"/>
        <v>#DIV/0!</v>
      </c>
      <c r="K43" s="20"/>
      <c r="L43" s="20"/>
      <c r="M43" s="7"/>
    </row>
    <row r="44" spans="1:13" ht="63.75" customHeight="1" x14ac:dyDescent="0.25">
      <c r="A44" s="114" t="s">
        <v>64</v>
      </c>
      <c r="B44" s="24" t="s">
        <v>19</v>
      </c>
      <c r="C44" s="25" t="s">
        <v>339</v>
      </c>
      <c r="D44" s="26">
        <f>F44</f>
        <v>0</v>
      </c>
      <c r="E44" s="26"/>
      <c r="F44" s="26"/>
      <c r="G44" s="20">
        <f>H44</f>
        <v>0</v>
      </c>
      <c r="H44" s="26"/>
      <c r="I44" s="26"/>
      <c r="J44" s="20" t="e">
        <f t="shared" si="3"/>
        <v>#DIV/0!</v>
      </c>
      <c r="K44" s="20"/>
      <c r="L44" s="20"/>
      <c r="M44" s="7"/>
    </row>
    <row r="45" spans="1:13" ht="63" x14ac:dyDescent="0.25">
      <c r="A45" s="114" t="s">
        <v>64</v>
      </c>
      <c r="B45" s="24" t="s">
        <v>19</v>
      </c>
      <c r="C45" s="25" t="s">
        <v>339</v>
      </c>
      <c r="D45" s="26">
        <f t="shared" si="1"/>
        <v>130000</v>
      </c>
      <c r="E45" s="26"/>
      <c r="F45" s="26">
        <v>130000</v>
      </c>
      <c r="G45" s="20">
        <f t="shared" si="2"/>
        <v>1291.5</v>
      </c>
      <c r="H45" s="26"/>
      <c r="I45" s="26">
        <v>1291.5</v>
      </c>
      <c r="J45" s="20">
        <f t="shared" si="3"/>
        <v>0.9934615384615384</v>
      </c>
      <c r="K45" s="20" t="e">
        <f t="shared" si="4"/>
        <v>#DIV/0!</v>
      </c>
      <c r="L45" s="20">
        <f t="shared" si="5"/>
        <v>0.9934615384615384</v>
      </c>
      <c r="M45" s="7"/>
    </row>
    <row r="46" spans="1:13" ht="15.75" x14ac:dyDescent="0.25">
      <c r="A46" s="115" t="s">
        <v>65</v>
      </c>
      <c r="B46" s="47" t="s">
        <v>19</v>
      </c>
      <c r="C46" s="48" t="s">
        <v>66</v>
      </c>
      <c r="D46" s="49">
        <f t="shared" si="1"/>
        <v>600000</v>
      </c>
      <c r="E46" s="49">
        <f>E47+E49</f>
        <v>600000</v>
      </c>
      <c r="F46" s="49">
        <f>F47+F49</f>
        <v>0</v>
      </c>
      <c r="G46" s="53">
        <f t="shared" si="2"/>
        <v>25269.93</v>
      </c>
      <c r="H46" s="49">
        <f>H47+H49</f>
        <v>25269.93</v>
      </c>
      <c r="I46" s="49">
        <f>I47+I49</f>
        <v>0</v>
      </c>
      <c r="J46" s="53">
        <f t="shared" si="3"/>
        <v>4.2116550000000004</v>
      </c>
      <c r="K46" s="53">
        <f t="shared" si="4"/>
        <v>4.2116550000000004</v>
      </c>
      <c r="L46" s="53" t="e">
        <f t="shared" si="5"/>
        <v>#DIV/0!</v>
      </c>
      <c r="M46" s="7"/>
    </row>
    <row r="47" spans="1:13" ht="47.25" x14ac:dyDescent="0.25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f>E48</f>
        <v>600000</v>
      </c>
      <c r="F47" s="26">
        <f>F48</f>
        <v>0</v>
      </c>
      <c r="G47" s="20">
        <f t="shared" si="2"/>
        <v>25269.93</v>
      </c>
      <c r="H47" s="26">
        <f>H48</f>
        <v>25269.93</v>
      </c>
      <c r="I47" s="26">
        <f>I48</f>
        <v>0</v>
      </c>
      <c r="J47" s="20">
        <f t="shared" si="3"/>
        <v>4.2116550000000004</v>
      </c>
      <c r="K47" s="20">
        <f t="shared" si="4"/>
        <v>4.2116550000000004</v>
      </c>
      <c r="L47" s="20" t="e">
        <f t="shared" si="5"/>
        <v>#DIV/0!</v>
      </c>
      <c r="M47" s="7"/>
    </row>
    <row r="48" spans="1:13" ht="78.75" x14ac:dyDescent="0.25">
      <c r="A48" s="114" t="s">
        <v>69</v>
      </c>
      <c r="B48" s="24" t="s">
        <v>19</v>
      </c>
      <c r="C48" s="25" t="s">
        <v>70</v>
      </c>
      <c r="D48" s="26">
        <f t="shared" si="1"/>
        <v>600000</v>
      </c>
      <c r="E48" s="26">
        <v>600000</v>
      </c>
      <c r="F48" s="26"/>
      <c r="G48" s="20">
        <f t="shared" si="2"/>
        <v>25269.93</v>
      </c>
      <c r="H48" s="26">
        <v>25269.93</v>
      </c>
      <c r="I48" s="26"/>
      <c r="J48" s="20">
        <f t="shared" si="3"/>
        <v>4.2116550000000004</v>
      </c>
      <c r="K48" s="20">
        <f t="shared" si="4"/>
        <v>4.2116550000000004</v>
      </c>
      <c r="L48" s="20" t="e">
        <f t="shared" si="5"/>
        <v>#DIV/0!</v>
      </c>
      <c r="M48" s="7"/>
    </row>
    <row r="49" spans="1:13" ht="63" x14ac:dyDescent="0.25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ref="J49:J105" si="6">G49/D49*100</f>
        <v>#DIV/0!</v>
      </c>
      <c r="K49" s="20" t="e">
        <f t="shared" ref="K49:K105" si="7">H49/E49*100</f>
        <v>#DIV/0!</v>
      </c>
      <c r="L49" s="20" t="e">
        <f t="shared" ref="L49:L105" si="8">I49/F49*100</f>
        <v>#DIV/0!</v>
      </c>
      <c r="M49" s="7"/>
    </row>
    <row r="50" spans="1:13" ht="110.25" x14ac:dyDescent="0.25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126" x14ac:dyDescent="0.25">
      <c r="A51" s="114" t="s">
        <v>75</v>
      </c>
      <c r="B51" s="24" t="s">
        <v>19</v>
      </c>
      <c r="C51" s="25" t="s">
        <v>76</v>
      </c>
      <c r="D51" s="26">
        <f t="shared" si="1"/>
        <v>0</v>
      </c>
      <c r="E51" s="26"/>
      <c r="F51" s="26"/>
      <c r="G51" s="20">
        <f t="shared" si="2"/>
        <v>0</v>
      </c>
      <c r="H51" s="26"/>
      <c r="I51" s="26"/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78.75" x14ac:dyDescent="0.25">
      <c r="A52" s="115" t="s">
        <v>77</v>
      </c>
      <c r="B52" s="47" t="s">
        <v>19</v>
      </c>
      <c r="C52" s="48" t="s">
        <v>78</v>
      </c>
      <c r="D52" s="49">
        <f t="shared" si="1"/>
        <v>3687100</v>
      </c>
      <c r="E52" s="49">
        <f t="shared" ref="E52:I52" si="9">E53</f>
        <v>2753000</v>
      </c>
      <c r="F52" s="49">
        <f t="shared" si="9"/>
        <v>934100</v>
      </c>
      <c r="G52" s="53">
        <f t="shared" si="2"/>
        <v>60955.24</v>
      </c>
      <c r="H52" s="49">
        <f t="shared" si="9"/>
        <v>14384.46</v>
      </c>
      <c r="I52" s="49">
        <f t="shared" si="9"/>
        <v>46570.78</v>
      </c>
      <c r="J52" s="53">
        <f t="shared" si="6"/>
        <v>1.6532027880990481</v>
      </c>
      <c r="K52" s="53">
        <f t="shared" si="7"/>
        <v>0.52250127134035595</v>
      </c>
      <c r="L52" s="53">
        <f t="shared" si="8"/>
        <v>4.9856310887485282</v>
      </c>
      <c r="M52" s="7"/>
    </row>
    <row r="53" spans="1:13" ht="141.75" x14ac:dyDescent="0.25">
      <c r="A53" s="114" t="s">
        <v>79</v>
      </c>
      <c r="B53" s="24" t="s">
        <v>19</v>
      </c>
      <c r="C53" s="25" t="s">
        <v>80</v>
      </c>
      <c r="D53" s="26">
        <f t="shared" si="1"/>
        <v>3687100</v>
      </c>
      <c r="E53" s="26">
        <f>E54+E58</f>
        <v>2753000</v>
      </c>
      <c r="F53" s="26">
        <f>F54+F58+F57</f>
        <v>934100</v>
      </c>
      <c r="G53" s="20">
        <f>H53+I53</f>
        <v>60955.24</v>
      </c>
      <c r="H53" s="26">
        <f>H54+H58+H61</f>
        <v>14384.46</v>
      </c>
      <c r="I53" s="26">
        <f>I54+I58+I57</f>
        <v>46570.78</v>
      </c>
      <c r="J53" s="20">
        <f t="shared" si="6"/>
        <v>1.6532027880990481</v>
      </c>
      <c r="K53" s="20">
        <f t="shared" si="7"/>
        <v>0.52250127134035595</v>
      </c>
      <c r="L53" s="20">
        <f t="shared" si="8"/>
        <v>4.9856310887485282</v>
      </c>
      <c r="M53" s="7"/>
    </row>
    <row r="54" spans="1:13" ht="110.25" x14ac:dyDescent="0.25">
      <c r="A54" s="114" t="s">
        <v>81</v>
      </c>
      <c r="B54" s="24" t="s">
        <v>19</v>
      </c>
      <c r="C54" s="25" t="s">
        <v>82</v>
      </c>
      <c r="D54" s="26">
        <f t="shared" si="1"/>
        <v>821100</v>
      </c>
      <c r="E54" s="26">
        <f t="shared" ref="E54:F54" si="10">SUM(E55:E56)</f>
        <v>686000</v>
      </c>
      <c r="F54" s="26">
        <f t="shared" si="10"/>
        <v>135100</v>
      </c>
      <c r="G54" s="20">
        <f t="shared" ref="G54:G60" si="11">H54+I54</f>
        <v>14568.92</v>
      </c>
      <c r="H54" s="26">
        <f>SUM(H55:H56)</f>
        <v>7284.46</v>
      </c>
      <c r="I54" s="26">
        <f>I56</f>
        <v>7284.46</v>
      </c>
      <c r="J54" s="20">
        <f t="shared" si="6"/>
        <v>1.7743173791255631</v>
      </c>
      <c r="K54" s="20">
        <f t="shared" si="7"/>
        <v>1.0618746355685131</v>
      </c>
      <c r="L54" s="20">
        <f t="shared" si="8"/>
        <v>5.3919022945965951</v>
      </c>
      <c r="M54" s="7"/>
    </row>
    <row r="55" spans="1:13" ht="141.75" x14ac:dyDescent="0.25">
      <c r="A55" s="114" t="s">
        <v>83</v>
      </c>
      <c r="B55" s="24" t="s">
        <v>19</v>
      </c>
      <c r="C55" s="25" t="s">
        <v>84</v>
      </c>
      <c r="D55" s="26">
        <f t="shared" si="1"/>
        <v>549000</v>
      </c>
      <c r="E55" s="26">
        <v>549000</v>
      </c>
      <c r="F55" s="26"/>
      <c r="G55" s="20">
        <f t="shared" si="11"/>
        <v>0</v>
      </c>
      <c r="H55" s="26"/>
      <c r="I55" s="26"/>
      <c r="J55" s="20">
        <f t="shared" si="6"/>
        <v>0</v>
      </c>
      <c r="K55" s="20">
        <f t="shared" si="7"/>
        <v>0</v>
      </c>
      <c r="L55" s="20" t="e">
        <f t="shared" si="8"/>
        <v>#DIV/0!</v>
      </c>
      <c r="M55" s="7"/>
    </row>
    <row r="56" spans="1:13" ht="126" x14ac:dyDescent="0.25">
      <c r="A56" s="114" t="s">
        <v>85</v>
      </c>
      <c r="B56" s="24" t="s">
        <v>19</v>
      </c>
      <c r="C56" s="25" t="s">
        <v>86</v>
      </c>
      <c r="D56" s="26">
        <f t="shared" si="1"/>
        <v>272100</v>
      </c>
      <c r="E56" s="26">
        <v>137000</v>
      </c>
      <c r="F56" s="26">
        <v>135100</v>
      </c>
      <c r="G56" s="20">
        <f t="shared" si="11"/>
        <v>14568.92</v>
      </c>
      <c r="H56" s="26">
        <v>7284.46</v>
      </c>
      <c r="I56" s="26">
        <v>7284.46</v>
      </c>
      <c r="J56" s="20">
        <f t="shared" si="6"/>
        <v>5.3542521131936791</v>
      </c>
      <c r="K56" s="20">
        <f t="shared" si="7"/>
        <v>5.3171240875912407</v>
      </c>
      <c r="L56" s="20">
        <f t="shared" si="8"/>
        <v>5.3919022945965951</v>
      </c>
      <c r="M56" s="7"/>
    </row>
    <row r="57" spans="1:13" ht="93.75" customHeight="1" x14ac:dyDescent="0.25">
      <c r="A57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7" s="24" t="s">
        <v>19</v>
      </c>
      <c r="C57" s="25" t="s">
        <v>453</v>
      </c>
      <c r="D57" s="26">
        <f>E57+F57</f>
        <v>0</v>
      </c>
      <c r="E57" s="26"/>
      <c r="F57" s="26"/>
      <c r="G57" s="20"/>
      <c r="H57" s="26"/>
      <c r="I57" s="26"/>
      <c r="J57" s="26"/>
      <c r="K57" s="20"/>
      <c r="L57" s="20"/>
      <c r="M57" s="7"/>
    </row>
    <row r="58" spans="1:13" ht="141.75" x14ac:dyDescent="0.25">
      <c r="A58" s="114" t="s">
        <v>87</v>
      </c>
      <c r="B58" s="24" t="s">
        <v>19</v>
      </c>
      <c r="C58" s="25" t="s">
        <v>88</v>
      </c>
      <c r="D58" s="26">
        <f t="shared" si="1"/>
        <v>2866000</v>
      </c>
      <c r="E58" s="26">
        <f>E59+E60</f>
        <v>2067000</v>
      </c>
      <c r="F58" s="26">
        <f>F59+F60</f>
        <v>799000</v>
      </c>
      <c r="G58" s="20">
        <f t="shared" si="11"/>
        <v>46386.32</v>
      </c>
      <c r="H58" s="26">
        <f t="shared" ref="H58" si="12">SUM(H59:H60)</f>
        <v>7100</v>
      </c>
      <c r="I58" s="26">
        <f>I60</f>
        <v>39286.32</v>
      </c>
      <c r="J58" s="26">
        <f>J59+J60</f>
        <v>5.2604291552151841</v>
      </c>
      <c r="K58" s="20">
        <f t="shared" si="7"/>
        <v>0.34349298500241898</v>
      </c>
      <c r="L58" s="20">
        <f t="shared" si="8"/>
        <v>4.9169361702127654</v>
      </c>
      <c r="M58" s="7"/>
    </row>
    <row r="59" spans="1:13" ht="110.25" x14ac:dyDescent="0.25">
      <c r="A59" s="114" t="s">
        <v>89</v>
      </c>
      <c r="B59" s="24" t="s">
        <v>19</v>
      </c>
      <c r="C59" s="25" t="s">
        <v>90</v>
      </c>
      <c r="D59" s="26">
        <f t="shared" si="1"/>
        <v>2067000</v>
      </c>
      <c r="E59" s="26">
        <v>2067000</v>
      </c>
      <c r="F59" s="26"/>
      <c r="G59" s="20">
        <f t="shared" si="11"/>
        <v>7100</v>
      </c>
      <c r="H59" s="26">
        <v>7100</v>
      </c>
      <c r="I59" s="26"/>
      <c r="J59" s="20">
        <f t="shared" si="6"/>
        <v>0.34349298500241898</v>
      </c>
      <c r="K59" s="20">
        <f t="shared" si="7"/>
        <v>0.34349298500241898</v>
      </c>
      <c r="L59" s="20" t="e">
        <f t="shared" si="8"/>
        <v>#DIV/0!</v>
      </c>
      <c r="M59" s="7"/>
    </row>
    <row r="60" spans="1:13" ht="110.25" x14ac:dyDescent="0.25">
      <c r="A60" s="114" t="s">
        <v>91</v>
      </c>
      <c r="B60" s="24" t="s">
        <v>19</v>
      </c>
      <c r="C60" s="25" t="s">
        <v>436</v>
      </c>
      <c r="D60" s="26">
        <f t="shared" si="1"/>
        <v>799000</v>
      </c>
      <c r="E60" s="26"/>
      <c r="F60" s="26">
        <v>799000</v>
      </c>
      <c r="G60" s="20">
        <f t="shared" si="11"/>
        <v>39286.32</v>
      </c>
      <c r="H60" s="26"/>
      <c r="I60" s="26">
        <v>39286.32</v>
      </c>
      <c r="J60" s="20">
        <f t="shared" si="6"/>
        <v>4.9169361702127654</v>
      </c>
      <c r="K60" s="20" t="e">
        <f t="shared" si="7"/>
        <v>#DIV/0!</v>
      </c>
      <c r="L60" s="20">
        <f t="shared" si="8"/>
        <v>4.9169361702127654</v>
      </c>
      <c r="M60" s="7"/>
    </row>
    <row r="61" spans="1:13" ht="313.5" customHeight="1" x14ac:dyDescent="0.25">
      <c r="A61" s="114" t="s">
        <v>444</v>
      </c>
      <c r="B61" s="24" t="s">
        <v>19</v>
      </c>
      <c r="C61" s="25" t="s">
        <v>443</v>
      </c>
      <c r="D61" s="26">
        <f>E61+F61</f>
        <v>0</v>
      </c>
      <c r="E61" s="26"/>
      <c r="F61" s="26"/>
      <c r="G61" s="20">
        <f>H61+I61</f>
        <v>0</v>
      </c>
      <c r="H61" s="26"/>
      <c r="I61" s="26"/>
      <c r="J61" s="20" t="e">
        <f t="shared" si="6"/>
        <v>#DIV/0!</v>
      </c>
      <c r="K61" s="20"/>
      <c r="L61" s="20"/>
      <c r="M61" s="7"/>
    </row>
    <row r="62" spans="1:13" ht="31.5" x14ac:dyDescent="0.25">
      <c r="A62" s="115" t="s">
        <v>92</v>
      </c>
      <c r="B62" s="47" t="s">
        <v>19</v>
      </c>
      <c r="C62" s="48" t="s">
        <v>93</v>
      </c>
      <c r="D62" s="49">
        <f t="shared" si="1"/>
        <v>96000</v>
      </c>
      <c r="E62" s="49">
        <f>E63</f>
        <v>96000</v>
      </c>
      <c r="F62" s="49">
        <f>F63</f>
        <v>0</v>
      </c>
      <c r="G62" s="53">
        <f t="shared" si="2"/>
        <v>0</v>
      </c>
      <c r="H62" s="49">
        <f>H63</f>
        <v>0</v>
      </c>
      <c r="I62" s="49">
        <f>I63</f>
        <v>0</v>
      </c>
      <c r="J62" s="53">
        <f t="shared" si="6"/>
        <v>0</v>
      </c>
      <c r="K62" s="53">
        <f t="shared" si="7"/>
        <v>0</v>
      </c>
      <c r="L62" s="53" t="e">
        <f t="shared" si="8"/>
        <v>#DIV/0!</v>
      </c>
      <c r="M62" s="7"/>
    </row>
    <row r="63" spans="1:13" ht="31.5" x14ac:dyDescent="0.25">
      <c r="A63" s="114" t="s">
        <v>94</v>
      </c>
      <c r="B63" s="24" t="s">
        <v>19</v>
      </c>
      <c r="C63" s="25" t="s">
        <v>95</v>
      </c>
      <c r="D63" s="26">
        <f t="shared" si="1"/>
        <v>96000</v>
      </c>
      <c r="E63" s="26">
        <f>SUM(E64:E67)</f>
        <v>96000</v>
      </c>
      <c r="F63" s="26">
        <f>SUM(F64:F67)</f>
        <v>0</v>
      </c>
      <c r="G63" s="20">
        <f t="shared" si="2"/>
        <v>0</v>
      </c>
      <c r="H63" s="26">
        <f>SUM(H64:H67)</f>
        <v>0</v>
      </c>
      <c r="I63" s="26">
        <f>SUM(I64:I67)</f>
        <v>0</v>
      </c>
      <c r="J63" s="20">
        <f t="shared" si="6"/>
        <v>0</v>
      </c>
      <c r="K63" s="20">
        <f t="shared" si="7"/>
        <v>0</v>
      </c>
      <c r="L63" s="20" t="e">
        <f t="shared" si="8"/>
        <v>#DIV/0!</v>
      </c>
      <c r="M63" s="7"/>
    </row>
    <row r="64" spans="1:13" ht="47.25" x14ac:dyDescent="0.25">
      <c r="A64" s="114" t="s">
        <v>96</v>
      </c>
      <c r="B64" s="24" t="s">
        <v>19</v>
      </c>
      <c r="C64" s="25" t="s">
        <v>97</v>
      </c>
      <c r="D64" s="26">
        <f t="shared" si="1"/>
        <v>53000</v>
      </c>
      <c r="E64" s="26">
        <v>53000</v>
      </c>
      <c r="F64" s="26"/>
      <c r="G64" s="20">
        <f t="shared" si="2"/>
        <v>0</v>
      </c>
      <c r="H64" s="26"/>
      <c r="I64" s="26"/>
      <c r="J64" s="20">
        <f t="shared" si="6"/>
        <v>0</v>
      </c>
      <c r="K64" s="20">
        <f t="shared" si="7"/>
        <v>0</v>
      </c>
      <c r="L64" s="20" t="e">
        <f t="shared" si="8"/>
        <v>#DIV/0!</v>
      </c>
      <c r="M64" s="7"/>
    </row>
    <row r="65" spans="1:13" ht="47.25" x14ac:dyDescent="0.25">
      <c r="A65" s="114" t="s">
        <v>98</v>
      </c>
      <c r="B65" s="24" t="s">
        <v>19</v>
      </c>
      <c r="C65" s="25" t="s">
        <v>450</v>
      </c>
      <c r="D65" s="26">
        <f t="shared" si="1"/>
        <v>1000</v>
      </c>
      <c r="E65" s="26">
        <v>1000</v>
      </c>
      <c r="F65" s="26"/>
      <c r="G65" s="49">
        <f>H65</f>
        <v>0</v>
      </c>
      <c r="H65" s="26"/>
      <c r="I65" s="26"/>
      <c r="J65" s="20">
        <f t="shared" si="6"/>
        <v>0</v>
      </c>
      <c r="K65" s="20">
        <f t="shared" si="7"/>
        <v>0</v>
      </c>
      <c r="L65" s="20" t="e">
        <f t="shared" si="8"/>
        <v>#DIV/0!</v>
      </c>
      <c r="M65" s="7"/>
    </row>
    <row r="66" spans="1:13" ht="31.5" x14ac:dyDescent="0.25">
      <c r="A66" s="114" t="s">
        <v>99</v>
      </c>
      <c r="B66" s="24" t="s">
        <v>19</v>
      </c>
      <c r="C66" s="25" t="s">
        <v>100</v>
      </c>
      <c r="D66" s="26">
        <f t="shared" si="1"/>
        <v>2000</v>
      </c>
      <c r="E66" s="26">
        <v>2000</v>
      </c>
      <c r="F66" s="26"/>
      <c r="G66" s="20">
        <f t="shared" si="2"/>
        <v>0</v>
      </c>
      <c r="H66" s="26"/>
      <c r="I66" s="26"/>
      <c r="J66" s="20">
        <f t="shared" si="6"/>
        <v>0</v>
      </c>
      <c r="K66" s="20">
        <f t="shared" si="7"/>
        <v>0</v>
      </c>
      <c r="L66" s="20" t="e">
        <f t="shared" si="8"/>
        <v>#DIV/0!</v>
      </c>
      <c r="M66" s="7"/>
    </row>
    <row r="67" spans="1:13" ht="31.5" x14ac:dyDescent="0.25">
      <c r="A67" s="114" t="s">
        <v>101</v>
      </c>
      <c r="B67" s="24" t="s">
        <v>19</v>
      </c>
      <c r="C67" s="25" t="s">
        <v>454</v>
      </c>
      <c r="D67" s="26">
        <f t="shared" si="1"/>
        <v>40000</v>
      </c>
      <c r="E67" s="26">
        <v>40000</v>
      </c>
      <c r="F67" s="26"/>
      <c r="G67" s="20">
        <f t="shared" si="2"/>
        <v>0</v>
      </c>
      <c r="H67" s="26"/>
      <c r="I67" s="26"/>
      <c r="J67" s="20">
        <f t="shared" si="6"/>
        <v>0</v>
      </c>
      <c r="K67" s="20">
        <f t="shared" si="7"/>
        <v>0</v>
      </c>
      <c r="L67" s="20" t="e">
        <f t="shared" si="8"/>
        <v>#DIV/0!</v>
      </c>
      <c r="M67" s="7"/>
    </row>
    <row r="68" spans="1:13" ht="63" x14ac:dyDescent="0.25">
      <c r="A68" s="115" t="s">
        <v>102</v>
      </c>
      <c r="B68" s="47" t="s">
        <v>19</v>
      </c>
      <c r="C68" s="48" t="s">
        <v>103</v>
      </c>
      <c r="D68" s="49">
        <f t="shared" si="1"/>
        <v>16711200</v>
      </c>
      <c r="E68" s="49">
        <f>E69+E73+E72</f>
        <v>16711200</v>
      </c>
      <c r="F68" s="49"/>
      <c r="G68" s="53">
        <f t="shared" si="2"/>
        <v>771572.52</v>
      </c>
      <c r="H68" s="49">
        <f>H69+H73+H72</f>
        <v>771572.52</v>
      </c>
      <c r="I68" s="49"/>
      <c r="J68" s="53">
        <f t="shared" si="6"/>
        <v>4.6170982335200348</v>
      </c>
      <c r="K68" s="53">
        <f t="shared" si="7"/>
        <v>4.6170982335200348</v>
      </c>
      <c r="L68" s="53" t="e">
        <f t="shared" si="8"/>
        <v>#DIV/0!</v>
      </c>
      <c r="M68" s="7"/>
    </row>
    <row r="69" spans="1:13" ht="31.5" x14ac:dyDescent="0.25">
      <c r="A69" s="114" t="s">
        <v>104</v>
      </c>
      <c r="B69" s="24" t="s">
        <v>19</v>
      </c>
      <c r="C69" s="25" t="s">
        <v>105</v>
      </c>
      <c r="D69" s="26">
        <f t="shared" si="1"/>
        <v>16710000</v>
      </c>
      <c r="E69" s="26">
        <f t="shared" ref="E69:H70" si="13">E70</f>
        <v>16710000</v>
      </c>
      <c r="F69" s="26"/>
      <c r="G69" s="20">
        <f t="shared" si="2"/>
        <v>767042.52</v>
      </c>
      <c r="H69" s="26">
        <f t="shared" si="13"/>
        <v>767042.52</v>
      </c>
      <c r="I69" s="26"/>
      <c r="J69" s="20">
        <f t="shared" si="6"/>
        <v>4.5903202872531423</v>
      </c>
      <c r="K69" s="20">
        <f t="shared" si="7"/>
        <v>4.5903202872531423</v>
      </c>
      <c r="L69" s="20" t="e">
        <f t="shared" si="8"/>
        <v>#DIV/0!</v>
      </c>
      <c r="M69" s="7"/>
    </row>
    <row r="70" spans="1:13" ht="31.5" x14ac:dyDescent="0.25">
      <c r="A70" s="114" t="s">
        <v>106</v>
      </c>
      <c r="B70" s="24" t="s">
        <v>19</v>
      </c>
      <c r="C70" s="25" t="s">
        <v>107</v>
      </c>
      <c r="D70" s="26">
        <f t="shared" si="1"/>
        <v>16710000</v>
      </c>
      <c r="E70" s="26">
        <f t="shared" si="13"/>
        <v>16710000</v>
      </c>
      <c r="F70" s="26"/>
      <c r="G70" s="20">
        <f t="shared" si="2"/>
        <v>767042.52</v>
      </c>
      <c r="H70" s="26">
        <f t="shared" si="13"/>
        <v>767042.52</v>
      </c>
      <c r="I70" s="26"/>
      <c r="J70" s="20">
        <f t="shared" si="6"/>
        <v>4.5903202872531423</v>
      </c>
      <c r="K70" s="20">
        <f t="shared" si="7"/>
        <v>4.5903202872531423</v>
      </c>
      <c r="L70" s="20" t="e">
        <f t="shared" si="8"/>
        <v>#DIV/0!</v>
      </c>
      <c r="M70" s="7"/>
    </row>
    <row r="71" spans="1:13" ht="47.25" x14ac:dyDescent="0.25">
      <c r="A71" s="114" t="s">
        <v>108</v>
      </c>
      <c r="B71" s="24" t="s">
        <v>19</v>
      </c>
      <c r="C71" s="25" t="s">
        <v>109</v>
      </c>
      <c r="D71" s="26">
        <f t="shared" si="1"/>
        <v>16710000</v>
      </c>
      <c r="E71" s="26">
        <v>16710000</v>
      </c>
      <c r="F71" s="26"/>
      <c r="G71" s="20">
        <f t="shared" si="2"/>
        <v>767042.52</v>
      </c>
      <c r="H71" s="26">
        <v>767042.52</v>
      </c>
      <c r="I71" s="26"/>
      <c r="J71" s="20">
        <f t="shared" si="6"/>
        <v>4.5903202872531423</v>
      </c>
      <c r="K71" s="20">
        <f t="shared" si="7"/>
        <v>4.5903202872531423</v>
      </c>
      <c r="L71" s="20" t="e">
        <f t="shared" si="8"/>
        <v>#DIV/0!</v>
      </c>
      <c r="M71" s="7"/>
    </row>
    <row r="72" spans="1:13" ht="94.5" x14ac:dyDescent="0.25">
      <c r="A72" s="114" t="s">
        <v>468</v>
      </c>
      <c r="B72" s="24" t="s">
        <v>19</v>
      </c>
      <c r="C72" s="25" t="s">
        <v>466</v>
      </c>
      <c r="D72" s="26">
        <f>E72+F72</f>
        <v>1200</v>
      </c>
      <c r="E72" s="26">
        <v>1200</v>
      </c>
      <c r="F72" s="26"/>
      <c r="G72" s="20">
        <f>H72+I72</f>
        <v>4530</v>
      </c>
      <c r="H72" s="26">
        <v>4530</v>
      </c>
      <c r="I72" s="26"/>
      <c r="J72" s="20">
        <f t="shared" si="6"/>
        <v>377.5</v>
      </c>
      <c r="K72" s="20"/>
      <c r="L72" s="20"/>
      <c r="M72" s="7"/>
    </row>
    <row r="73" spans="1:13" ht="31.5" x14ac:dyDescent="0.25">
      <c r="A73" s="114" t="s">
        <v>465</v>
      </c>
      <c r="B73" s="24" t="s">
        <v>19</v>
      </c>
      <c r="C73" s="25" t="s">
        <v>393</v>
      </c>
      <c r="D73" s="26">
        <f>E73</f>
        <v>0</v>
      </c>
      <c r="E73" s="26"/>
      <c r="F73" s="26"/>
      <c r="G73" s="20">
        <f>H73</f>
        <v>0</v>
      </c>
      <c r="H73" s="26"/>
      <c r="I73" s="26"/>
      <c r="J73" s="20" t="e">
        <f t="shared" si="6"/>
        <v>#DIV/0!</v>
      </c>
      <c r="K73" s="20"/>
      <c r="L73" s="20"/>
      <c r="M73" s="7"/>
    </row>
    <row r="74" spans="1:13" ht="47.25" x14ac:dyDescent="0.25">
      <c r="A74" s="115" t="s">
        <v>110</v>
      </c>
      <c r="B74" s="47" t="s">
        <v>19</v>
      </c>
      <c r="C74" s="48" t="s">
        <v>111</v>
      </c>
      <c r="D74" s="49">
        <f t="shared" si="1"/>
        <v>100000</v>
      </c>
      <c r="E74" s="49">
        <f t="shared" ref="E74:E76" si="14">E75</f>
        <v>100000</v>
      </c>
      <c r="F74" s="49">
        <f>F78</f>
        <v>0</v>
      </c>
      <c r="G74" s="53">
        <f t="shared" si="2"/>
        <v>0</v>
      </c>
      <c r="H74" s="49">
        <f t="shared" ref="H74:I76" si="15">H75</f>
        <v>0</v>
      </c>
      <c r="I74" s="49">
        <f t="shared" si="15"/>
        <v>0</v>
      </c>
      <c r="J74" s="53">
        <f t="shared" si="6"/>
        <v>0</v>
      </c>
      <c r="K74" s="53">
        <f t="shared" si="7"/>
        <v>0</v>
      </c>
      <c r="L74" s="53" t="e">
        <f t="shared" si="8"/>
        <v>#DIV/0!</v>
      </c>
      <c r="M74" s="7"/>
    </row>
    <row r="75" spans="1:13" ht="126" x14ac:dyDescent="0.25">
      <c r="A75" s="114" t="s">
        <v>112</v>
      </c>
      <c r="B75" s="24" t="s">
        <v>19</v>
      </c>
      <c r="C75" s="25" t="s">
        <v>113</v>
      </c>
      <c r="D75" s="26">
        <f t="shared" si="1"/>
        <v>100000</v>
      </c>
      <c r="E75" s="26">
        <f t="shared" si="14"/>
        <v>100000</v>
      </c>
      <c r="F75" s="26"/>
      <c r="G75" s="20">
        <f t="shared" si="2"/>
        <v>0</v>
      </c>
      <c r="H75" s="26">
        <f t="shared" si="15"/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7.5" x14ac:dyDescent="0.25">
      <c r="A76" s="114" t="s">
        <v>114</v>
      </c>
      <c r="B76" s="24" t="s">
        <v>19</v>
      </c>
      <c r="C76" s="25" t="s">
        <v>115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7.5" x14ac:dyDescent="0.25">
      <c r="A77" s="114" t="s">
        <v>116</v>
      </c>
      <c r="B77" s="24" t="s">
        <v>19</v>
      </c>
      <c r="C77" s="25" t="s">
        <v>117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25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455</v>
      </c>
      <c r="D78" s="26">
        <f>E78+F78</f>
        <v>0</v>
      </c>
      <c r="E78" s="26"/>
      <c r="F78" s="26"/>
      <c r="G78" s="20">
        <f>H78+I78</f>
        <v>0</v>
      </c>
      <c r="H78" s="26"/>
      <c r="I78" s="26"/>
      <c r="J78" s="20" t="e">
        <f t="shared" si="6"/>
        <v>#DIV/0!</v>
      </c>
      <c r="K78" s="20"/>
      <c r="L78" s="20"/>
      <c r="M78" s="7"/>
    </row>
    <row r="79" spans="1:13" ht="31.5" x14ac:dyDescent="0.25">
      <c r="A79" s="115" t="s">
        <v>118</v>
      </c>
      <c r="B79" s="63" t="s">
        <v>19</v>
      </c>
      <c r="C79" s="64" t="s">
        <v>119</v>
      </c>
      <c r="D79" s="49">
        <f t="shared" si="1"/>
        <v>191000</v>
      </c>
      <c r="E79" s="49">
        <f>E80+E95+E97+E100</f>
        <v>191000</v>
      </c>
      <c r="F79" s="49">
        <f>F80+F95+F97+F100</f>
        <v>0</v>
      </c>
      <c r="G79" s="53">
        <f t="shared" si="2"/>
        <v>10150</v>
      </c>
      <c r="H79" s="49">
        <f>H80+H95+H97+H100+H92</f>
        <v>10150</v>
      </c>
      <c r="I79" s="49">
        <f>I80+I95+I97+I100</f>
        <v>0</v>
      </c>
      <c r="J79" s="53">
        <f t="shared" si="6"/>
        <v>5.3141361256544508</v>
      </c>
      <c r="K79" s="53">
        <f t="shared" si="7"/>
        <v>5.3141361256544508</v>
      </c>
      <c r="L79" s="53" t="e">
        <f t="shared" si="8"/>
        <v>#DIV/0!</v>
      </c>
      <c r="M79" s="7"/>
    </row>
    <row r="80" spans="1:13" ht="63" x14ac:dyDescent="0.25">
      <c r="A80" s="117" t="s">
        <v>351</v>
      </c>
      <c r="B80" s="65" t="s">
        <v>19</v>
      </c>
      <c r="C80" s="66" t="s">
        <v>352</v>
      </c>
      <c r="D80" s="62">
        <f>E80+F80</f>
        <v>69000</v>
      </c>
      <c r="E80" s="26">
        <f>E84+E86+E88+E90+E94+E93+E81+E83</f>
        <v>69000</v>
      </c>
      <c r="F80" s="26">
        <f>F84+F86+F88+F90</f>
        <v>0</v>
      </c>
      <c r="G80" s="20">
        <f>H80+I80</f>
        <v>10150</v>
      </c>
      <c r="H80" s="26">
        <f>H84+H86+H88+H90+H81+H94+H93+H83+H82</f>
        <v>10150</v>
      </c>
      <c r="I80" s="26">
        <f>I84+I86+I88+I90+I82</f>
        <v>0</v>
      </c>
      <c r="J80" s="20">
        <f t="shared" si="6"/>
        <v>14.710144927536231</v>
      </c>
      <c r="K80" s="20">
        <f t="shared" si="7"/>
        <v>14.710144927536231</v>
      </c>
      <c r="L80" s="20" t="e">
        <f t="shared" si="8"/>
        <v>#DIV/0!</v>
      </c>
      <c r="M80" s="7"/>
    </row>
    <row r="81" spans="1:13" ht="142.5" customHeight="1" x14ac:dyDescent="0.25">
      <c r="A81" s="117" t="s">
        <v>398</v>
      </c>
      <c r="B81" s="65" t="s">
        <v>19</v>
      </c>
      <c r="C81" s="66" t="s">
        <v>395</v>
      </c>
      <c r="D81" s="62">
        <f>E81+F81</f>
        <v>18000</v>
      </c>
      <c r="E81" s="26">
        <v>18000</v>
      </c>
      <c r="F81" s="26"/>
      <c r="G81" s="20">
        <f>H81+I81</f>
        <v>250</v>
      </c>
      <c r="H81" s="26">
        <v>250</v>
      </c>
      <c r="I81" s="26"/>
      <c r="J81" s="20">
        <f t="shared" si="6"/>
        <v>1.3888888888888888</v>
      </c>
      <c r="K81" s="20"/>
      <c r="L81" s="20"/>
      <c r="M81" s="7"/>
    </row>
    <row r="82" spans="1:13" ht="123" customHeight="1" x14ac:dyDescent="0.25">
      <c r="A82" s="118" t="s">
        <v>457</v>
      </c>
      <c r="B82" s="65" t="s">
        <v>19</v>
      </c>
      <c r="C82" s="66" t="s">
        <v>456</v>
      </c>
      <c r="D82" s="62">
        <f>E82+F82</f>
        <v>0</v>
      </c>
      <c r="E82" s="26"/>
      <c r="F82" s="26"/>
      <c r="G82" s="20">
        <f>H82+I82</f>
        <v>2250</v>
      </c>
      <c r="H82" s="26">
        <v>2250</v>
      </c>
      <c r="I82" s="26"/>
      <c r="J82" s="20" t="e">
        <f t="shared" si="6"/>
        <v>#DIV/0!</v>
      </c>
      <c r="K82" s="20"/>
      <c r="L82" s="20"/>
      <c r="M82" s="7"/>
    </row>
    <row r="83" spans="1:13" ht="150" customHeight="1" x14ac:dyDescent="0.25">
      <c r="A83" s="117" t="s">
        <v>445</v>
      </c>
      <c r="B83" s="65" t="s">
        <v>19</v>
      </c>
      <c r="C83" s="66" t="s">
        <v>441</v>
      </c>
      <c r="D83" s="62">
        <f>E83</f>
        <v>0</v>
      </c>
      <c r="E83" s="26"/>
      <c r="F83" s="26"/>
      <c r="G83" s="20">
        <f>H83</f>
        <v>0</v>
      </c>
      <c r="H83" s="26"/>
      <c r="I83" s="26"/>
      <c r="J83" s="20" t="e">
        <f t="shared" si="6"/>
        <v>#DIV/0!</v>
      </c>
      <c r="K83" s="20"/>
      <c r="L83" s="20"/>
      <c r="M83" s="7"/>
    </row>
    <row r="84" spans="1:13" ht="110.25" x14ac:dyDescent="0.25">
      <c r="A84" s="117" t="s">
        <v>353</v>
      </c>
      <c r="B84" s="65" t="s">
        <v>19</v>
      </c>
      <c r="C84" s="66" t="s">
        <v>354</v>
      </c>
      <c r="D84" s="62">
        <f t="shared" ref="D84:D107" si="16">E84+F84</f>
        <v>13000</v>
      </c>
      <c r="E84" s="26">
        <f>E85</f>
        <v>13000</v>
      </c>
      <c r="F84" s="26">
        <f>F85</f>
        <v>0</v>
      </c>
      <c r="G84" s="20">
        <f t="shared" ref="G84:G99" si="17">H84+I84</f>
        <v>0</v>
      </c>
      <c r="H84" s="26">
        <f>H85</f>
        <v>0</v>
      </c>
      <c r="I84" s="26">
        <f>I85</f>
        <v>0</v>
      </c>
      <c r="J84" s="20">
        <f t="shared" si="6"/>
        <v>0</v>
      </c>
      <c r="K84" s="20">
        <f t="shared" si="7"/>
        <v>0</v>
      </c>
      <c r="L84" s="53" t="e">
        <f t="shared" si="8"/>
        <v>#DIV/0!</v>
      </c>
      <c r="M84" s="7"/>
    </row>
    <row r="85" spans="1:13" ht="145.5" customHeight="1" x14ac:dyDescent="0.25">
      <c r="A85" s="117" t="s">
        <v>355</v>
      </c>
      <c r="B85" s="65" t="s">
        <v>19</v>
      </c>
      <c r="C85" s="66" t="s">
        <v>356</v>
      </c>
      <c r="D85" s="62">
        <f t="shared" si="16"/>
        <v>13000</v>
      </c>
      <c r="E85" s="26">
        <v>13000</v>
      </c>
      <c r="F85" s="26"/>
      <c r="G85" s="20">
        <f t="shared" si="17"/>
        <v>0</v>
      </c>
      <c r="H85" s="26"/>
      <c r="I85" s="49"/>
      <c r="J85" s="20">
        <f t="shared" si="6"/>
        <v>0</v>
      </c>
      <c r="K85" s="20">
        <f t="shared" si="7"/>
        <v>0</v>
      </c>
      <c r="L85" s="53" t="e">
        <f t="shared" si="8"/>
        <v>#DIV/0!</v>
      </c>
      <c r="M85" s="7"/>
    </row>
    <row r="86" spans="1:13" ht="94.5" x14ac:dyDescent="0.25">
      <c r="A86" s="117" t="s">
        <v>357</v>
      </c>
      <c r="B86" s="65" t="s">
        <v>19</v>
      </c>
      <c r="C86" s="66" t="s">
        <v>358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6" x14ac:dyDescent="0.25">
      <c r="A87" s="117" t="s">
        <v>359</v>
      </c>
      <c r="B87" s="65" t="s">
        <v>19</v>
      </c>
      <c r="C87" s="66" t="s">
        <v>360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6" x14ac:dyDescent="0.25">
      <c r="A88" s="117" t="s">
        <v>361</v>
      </c>
      <c r="B88" s="65" t="s">
        <v>19</v>
      </c>
      <c r="C88" s="66" t="s">
        <v>362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73.25" x14ac:dyDescent="0.25">
      <c r="A89" s="117" t="s">
        <v>363</v>
      </c>
      <c r="B89" s="65" t="s">
        <v>19</v>
      </c>
      <c r="C89" s="66" t="s">
        <v>364</v>
      </c>
      <c r="D89" s="62">
        <f t="shared" si="16"/>
        <v>1000</v>
      </c>
      <c r="E89" s="26">
        <v>1000</v>
      </c>
      <c r="F89" s="26"/>
      <c r="G89" s="20">
        <f t="shared" si="17"/>
        <v>0</v>
      </c>
      <c r="H89" s="26"/>
      <c r="I89" s="49"/>
      <c r="J89" s="20">
        <f t="shared" si="6"/>
        <v>0</v>
      </c>
      <c r="K89" s="20">
        <f t="shared" si="7"/>
        <v>0</v>
      </c>
      <c r="L89" s="53" t="e">
        <f t="shared" si="8"/>
        <v>#DIV/0!</v>
      </c>
      <c r="M89" s="7"/>
    </row>
    <row r="90" spans="1:13" ht="118.5" customHeight="1" x14ac:dyDescent="0.25">
      <c r="A90" s="117" t="s">
        <v>365</v>
      </c>
      <c r="B90" s="65" t="s">
        <v>19</v>
      </c>
      <c r="C90" s="66" t="s">
        <v>366</v>
      </c>
      <c r="D90" s="62">
        <f t="shared" si="16"/>
        <v>2000</v>
      </c>
      <c r="E90" s="26">
        <f>E91</f>
        <v>2000</v>
      </c>
      <c r="F90" s="26">
        <f>F91</f>
        <v>0</v>
      </c>
      <c r="G90" s="20">
        <f t="shared" si="17"/>
        <v>150</v>
      </c>
      <c r="H90" s="26">
        <f>H91</f>
        <v>150</v>
      </c>
      <c r="I90" s="26">
        <f>I91</f>
        <v>0</v>
      </c>
      <c r="J90" s="20">
        <f t="shared" si="6"/>
        <v>7.5</v>
      </c>
      <c r="K90" s="20">
        <f t="shared" si="7"/>
        <v>7.5</v>
      </c>
      <c r="L90" s="53" t="e">
        <f t="shared" si="8"/>
        <v>#DIV/0!</v>
      </c>
      <c r="M90" s="7"/>
    </row>
    <row r="91" spans="1:13" ht="210.75" customHeight="1" x14ac:dyDescent="0.25">
      <c r="A91" s="117" t="s">
        <v>367</v>
      </c>
      <c r="B91" s="65" t="s">
        <v>19</v>
      </c>
      <c r="C91" s="66" t="s">
        <v>368</v>
      </c>
      <c r="D91" s="62">
        <f t="shared" si="16"/>
        <v>2000</v>
      </c>
      <c r="E91" s="26">
        <v>2000</v>
      </c>
      <c r="F91" s="49"/>
      <c r="G91" s="20">
        <f t="shared" si="17"/>
        <v>150</v>
      </c>
      <c r="H91" s="26">
        <v>150</v>
      </c>
      <c r="I91" s="49"/>
      <c r="J91" s="20">
        <f t="shared" si="6"/>
        <v>7.5</v>
      </c>
      <c r="K91" s="20">
        <f t="shared" si="7"/>
        <v>7.5</v>
      </c>
      <c r="L91" s="53" t="e">
        <f t="shared" si="8"/>
        <v>#DIV/0!</v>
      </c>
      <c r="M91" s="7"/>
    </row>
    <row r="92" spans="1:13" ht="162.75" customHeight="1" x14ac:dyDescent="0.25">
      <c r="A92" s="117" t="s">
        <v>446</v>
      </c>
      <c r="B92" s="65" t="s">
        <v>19</v>
      </c>
      <c r="C92" s="66" t="s">
        <v>442</v>
      </c>
      <c r="D92" s="62">
        <f>E92+F92</f>
        <v>0</v>
      </c>
      <c r="E92" s="26"/>
      <c r="F92" s="49"/>
      <c r="G92" s="20">
        <f>H92+I92</f>
        <v>0</v>
      </c>
      <c r="H92" s="26"/>
      <c r="I92" s="49"/>
      <c r="J92" s="20" t="e">
        <f t="shared" si="6"/>
        <v>#DIV/0!</v>
      </c>
      <c r="K92" s="20"/>
      <c r="L92" s="53"/>
      <c r="M92" s="7"/>
    </row>
    <row r="93" spans="1:13" ht="147.75" customHeight="1" x14ac:dyDescent="0.25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432</v>
      </c>
      <c r="D93" s="62">
        <f>E93</f>
        <v>5000</v>
      </c>
      <c r="E93" s="26">
        <v>5000</v>
      </c>
      <c r="F93" s="49"/>
      <c r="G93" s="20">
        <f>H93</f>
        <v>0</v>
      </c>
      <c r="H93" s="26"/>
      <c r="I93" s="49"/>
      <c r="J93" s="20">
        <f t="shared" si="6"/>
        <v>0</v>
      </c>
      <c r="K93" s="20">
        <f t="shared" si="7"/>
        <v>0</v>
      </c>
      <c r="L93" s="53"/>
      <c r="M93" s="7"/>
    </row>
    <row r="94" spans="1:13" ht="146.25" customHeight="1" x14ac:dyDescent="0.25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397</v>
      </c>
      <c r="D94" s="62">
        <f>E94+F94</f>
        <v>29000</v>
      </c>
      <c r="E94" s="26">
        <v>29000</v>
      </c>
      <c r="F94" s="49"/>
      <c r="G94" s="20">
        <f>H94+I94</f>
        <v>7500</v>
      </c>
      <c r="H94" s="26">
        <v>7500</v>
      </c>
      <c r="I94" s="49"/>
      <c r="J94" s="20">
        <f t="shared" si="6"/>
        <v>25.862068965517242</v>
      </c>
      <c r="K94" s="20">
        <f t="shared" si="7"/>
        <v>25.862068965517242</v>
      </c>
      <c r="L94" s="53"/>
      <c r="M94" s="7"/>
    </row>
    <row r="95" spans="1:13" ht="63" x14ac:dyDescent="0.25">
      <c r="A95" s="117" t="s">
        <v>369</v>
      </c>
      <c r="B95" s="65" t="s">
        <v>19</v>
      </c>
      <c r="C95" s="66" t="s">
        <v>370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4.5" x14ac:dyDescent="0.25">
      <c r="A96" s="117" t="s">
        <v>371</v>
      </c>
      <c r="B96" s="65" t="s">
        <v>19</v>
      </c>
      <c r="C96" s="66" t="s">
        <v>372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9" x14ac:dyDescent="0.25">
      <c r="A97" s="117" t="s">
        <v>373</v>
      </c>
      <c r="B97" s="65" t="s">
        <v>19</v>
      </c>
      <c r="C97" s="66" t="s">
        <v>374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4.5" x14ac:dyDescent="0.25">
      <c r="A98" s="117" t="s">
        <v>375</v>
      </c>
      <c r="B98" s="65" t="s">
        <v>19</v>
      </c>
      <c r="C98" s="66" t="s">
        <v>376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6" x14ac:dyDescent="0.25">
      <c r="A99" s="117" t="s">
        <v>377</v>
      </c>
      <c r="B99" s="65" t="s">
        <v>19</v>
      </c>
      <c r="C99" s="66" t="s">
        <v>378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5" x14ac:dyDescent="0.25">
      <c r="A100" s="117" t="s">
        <v>379</v>
      </c>
      <c r="B100" s="65" t="s">
        <v>19</v>
      </c>
      <c r="C100" s="66" t="s">
        <v>380</v>
      </c>
      <c r="D100" s="62">
        <f t="shared" si="16"/>
        <v>122000</v>
      </c>
      <c r="E100" s="26">
        <f>E101+E103+E106</f>
        <v>122000</v>
      </c>
      <c r="F100" s="26">
        <f>F101+F103+F106</f>
        <v>0</v>
      </c>
      <c r="G100" s="20">
        <f t="shared" si="2"/>
        <v>0</v>
      </c>
      <c r="H100" s="26">
        <f>H101+H103+H106</f>
        <v>0</v>
      </c>
      <c r="I100" s="26">
        <f>I101+I103+I106</f>
        <v>0</v>
      </c>
      <c r="J100" s="20">
        <f t="shared" si="6"/>
        <v>0</v>
      </c>
      <c r="K100" s="20">
        <f t="shared" si="7"/>
        <v>0</v>
      </c>
      <c r="L100" s="20" t="e">
        <f t="shared" si="8"/>
        <v>#DIV/0!</v>
      </c>
      <c r="M100" s="7"/>
    </row>
    <row r="101" spans="1:13" ht="78.75" x14ac:dyDescent="0.25">
      <c r="A101" s="117" t="s">
        <v>381</v>
      </c>
      <c r="B101" s="65" t="s">
        <v>19</v>
      </c>
      <c r="C101" s="66" t="s">
        <v>382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9" x14ac:dyDescent="0.25">
      <c r="A102" s="117" t="s">
        <v>383</v>
      </c>
      <c r="B102" s="65" t="s">
        <v>19</v>
      </c>
      <c r="C102" s="66" t="s">
        <v>384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6" x14ac:dyDescent="0.25">
      <c r="A103" s="117" t="s">
        <v>385</v>
      </c>
      <c r="B103" s="65" t="s">
        <v>19</v>
      </c>
      <c r="C103" s="66" t="s">
        <v>386</v>
      </c>
      <c r="D103" s="62">
        <f t="shared" si="16"/>
        <v>50000</v>
      </c>
      <c r="E103" s="26">
        <f>E104+E105</f>
        <v>50000</v>
      </c>
      <c r="F103" s="26">
        <f>F104</f>
        <v>0</v>
      </c>
      <c r="G103" s="20">
        <f t="shared" ref="G103:G156" si="18">H103+I103</f>
        <v>0</v>
      </c>
      <c r="H103" s="26">
        <f>H104+H105</f>
        <v>0</v>
      </c>
      <c r="I103" s="26">
        <f>I104+I105</f>
        <v>0</v>
      </c>
      <c r="J103" s="20">
        <f t="shared" si="6"/>
        <v>0</v>
      </c>
      <c r="K103" s="20">
        <f t="shared" si="7"/>
        <v>0</v>
      </c>
      <c r="L103" s="20" t="e">
        <f t="shared" si="8"/>
        <v>#DIV/0!</v>
      </c>
      <c r="M103" s="7"/>
    </row>
    <row r="104" spans="1:13" ht="126.75" thickBot="1" x14ac:dyDescent="0.3">
      <c r="A104" s="117" t="s">
        <v>387</v>
      </c>
      <c r="B104" s="65" t="s">
        <v>19</v>
      </c>
      <c r="C104" s="66" t="s">
        <v>388</v>
      </c>
      <c r="D104" s="62">
        <f t="shared" si="16"/>
        <v>50000</v>
      </c>
      <c r="E104" s="26">
        <v>50000</v>
      </c>
      <c r="F104" s="26"/>
      <c r="G104" s="20">
        <f t="shared" si="18"/>
        <v>0</v>
      </c>
      <c r="H104" s="26"/>
      <c r="I104" s="26"/>
      <c r="J104" s="26">
        <f t="shared" si="6"/>
        <v>0</v>
      </c>
      <c r="K104" s="26">
        <f t="shared" si="7"/>
        <v>0</v>
      </c>
      <c r="L104" s="26" t="e">
        <f t="shared" si="8"/>
        <v>#DIV/0!</v>
      </c>
      <c r="M104" s="7"/>
    </row>
    <row r="105" spans="1:13" ht="90" x14ac:dyDescent="0.25">
      <c r="A105" s="119" t="s">
        <v>394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5" x14ac:dyDescent="0.25">
      <c r="A106" s="117" t="s">
        <v>389</v>
      </c>
      <c r="B106" s="65" t="s">
        <v>19</v>
      </c>
      <c r="C106" s="66" t="s">
        <v>390</v>
      </c>
      <c r="D106" s="62">
        <f t="shared" si="16"/>
        <v>72000</v>
      </c>
      <c r="E106" s="26">
        <f>E107</f>
        <v>72000</v>
      </c>
      <c r="F106" s="26">
        <f>F107</f>
        <v>0</v>
      </c>
      <c r="G106" s="20">
        <f t="shared" si="18"/>
        <v>0</v>
      </c>
      <c r="H106" s="26">
        <f>H107</f>
        <v>0</v>
      </c>
      <c r="I106" s="26">
        <f>I107</f>
        <v>0</v>
      </c>
      <c r="J106" s="20">
        <f t="shared" ref="J106:L108" si="19">G106/D106*100</f>
        <v>0</v>
      </c>
      <c r="K106" s="20">
        <f t="shared" si="19"/>
        <v>0</v>
      </c>
      <c r="L106" s="20" t="e">
        <f t="shared" si="19"/>
        <v>#DIV/0!</v>
      </c>
      <c r="M106" s="7"/>
    </row>
    <row r="107" spans="1:13" ht="157.5" x14ac:dyDescent="0.25">
      <c r="A107" s="117" t="s">
        <v>391</v>
      </c>
      <c r="B107" s="65" t="s">
        <v>19</v>
      </c>
      <c r="C107" s="66" t="s">
        <v>392</v>
      </c>
      <c r="D107" s="62">
        <f t="shared" si="16"/>
        <v>72000</v>
      </c>
      <c r="E107" s="26">
        <v>72000</v>
      </c>
      <c r="F107" s="26"/>
      <c r="G107" s="20">
        <f t="shared" si="18"/>
        <v>0</v>
      </c>
      <c r="H107" s="26"/>
      <c r="I107" s="26"/>
      <c r="J107" s="20">
        <f t="shared" si="19"/>
        <v>0</v>
      </c>
      <c r="K107" s="20">
        <f t="shared" si="19"/>
        <v>0</v>
      </c>
      <c r="L107" s="20" t="e">
        <f t="shared" si="19"/>
        <v>#DIV/0!</v>
      </c>
      <c r="M107" s="7"/>
    </row>
    <row r="108" spans="1:13" ht="31.5" x14ac:dyDescent="0.25">
      <c r="A108" s="115" t="s">
        <v>120</v>
      </c>
      <c r="B108" s="47" t="s">
        <v>19</v>
      </c>
      <c r="C108" s="48" t="s">
        <v>121</v>
      </c>
      <c r="D108" s="49">
        <f t="shared" ref="D108:D156" si="20">E108+F108</f>
        <v>88000</v>
      </c>
      <c r="E108" s="49">
        <f t="shared" ref="E108:F108" si="21">E112+E109</f>
        <v>0</v>
      </c>
      <c r="F108" s="49">
        <f t="shared" si="21"/>
        <v>88000</v>
      </c>
      <c r="G108" s="53">
        <f t="shared" si="18"/>
        <v>96401.85</v>
      </c>
      <c r="H108" s="49">
        <f>H112+H109</f>
        <v>0</v>
      </c>
      <c r="I108" s="49">
        <f>I112+I110+I111+I114</f>
        <v>96401.85</v>
      </c>
      <c r="J108" s="53">
        <f t="shared" si="19"/>
        <v>109.54755681818182</v>
      </c>
      <c r="K108" s="53" t="e">
        <f t="shared" si="19"/>
        <v>#DIV/0!</v>
      </c>
      <c r="L108" s="53">
        <f t="shared" si="19"/>
        <v>109.54755681818182</v>
      </c>
      <c r="M108" s="7"/>
    </row>
    <row r="109" spans="1:13" ht="15.75" x14ac:dyDescent="0.25">
      <c r="A109" s="114" t="s">
        <v>122</v>
      </c>
      <c r="B109" s="24" t="s">
        <v>19</v>
      </c>
      <c r="C109" s="25" t="s">
        <v>123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0</v>
      </c>
      <c r="H109" s="26">
        <f>H110+H111</f>
        <v>0</v>
      </c>
      <c r="I109" s="26">
        <f>I110+I111</f>
        <v>0</v>
      </c>
      <c r="J109" s="26"/>
      <c r="K109" s="26"/>
      <c r="L109" s="26"/>
      <c r="M109" s="7"/>
    </row>
    <row r="110" spans="1:13" ht="15.75" x14ac:dyDescent="0.25">
      <c r="A110" s="114" t="s">
        <v>122</v>
      </c>
      <c r="B110" s="24" t="s">
        <v>19</v>
      </c>
      <c r="C110" s="25" t="s">
        <v>335</v>
      </c>
      <c r="D110" s="26">
        <f t="shared" si="20"/>
        <v>0</v>
      </c>
      <c r="E110" s="26"/>
      <c r="F110" s="26"/>
      <c r="G110" s="20">
        <f t="shared" si="18"/>
        <v>0</v>
      </c>
      <c r="H110" s="26"/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7.25" x14ac:dyDescent="0.25">
      <c r="A111" s="114" t="s">
        <v>124</v>
      </c>
      <c r="B111" s="24" t="s">
        <v>19</v>
      </c>
      <c r="C111" s="25" t="s">
        <v>332</v>
      </c>
      <c r="D111" s="26">
        <f t="shared" si="20"/>
        <v>0</v>
      </c>
      <c r="E111" s="26"/>
      <c r="F111" s="26"/>
      <c r="G111" s="20">
        <f>I111</f>
        <v>0</v>
      </c>
      <c r="H111" s="26"/>
      <c r="I111" s="26"/>
      <c r="J111" s="20" t="e">
        <f t="shared" si="22"/>
        <v>#DIV/0!</v>
      </c>
      <c r="K111" s="26"/>
      <c r="L111" s="26"/>
      <c r="M111" s="7"/>
    </row>
    <row r="112" spans="1:13" ht="15.75" x14ac:dyDescent="0.25">
      <c r="A112" s="114" t="s">
        <v>125</v>
      </c>
      <c r="B112" s="24" t="s">
        <v>19</v>
      </c>
      <c r="C112" s="25" t="s">
        <v>126</v>
      </c>
      <c r="D112" s="26">
        <f t="shared" si="20"/>
        <v>88000</v>
      </c>
      <c r="E112" s="26">
        <f t="shared" ref="E112:H112" si="23">SUM(E113:E114)</f>
        <v>0</v>
      </c>
      <c r="F112" s="26">
        <f t="shared" si="23"/>
        <v>88000</v>
      </c>
      <c r="G112" s="20">
        <f t="shared" si="18"/>
        <v>0</v>
      </c>
      <c r="H112" s="26">
        <f t="shared" si="23"/>
        <v>0</v>
      </c>
      <c r="I112" s="26"/>
      <c r="J112" s="20">
        <f t="shared" si="22"/>
        <v>0</v>
      </c>
      <c r="K112" s="20" t="e">
        <f t="shared" si="22"/>
        <v>#DIV/0!</v>
      </c>
      <c r="L112" s="20">
        <f t="shared" si="22"/>
        <v>0</v>
      </c>
      <c r="M112" s="7"/>
    </row>
    <row r="113" spans="1:13" ht="31.5" x14ac:dyDescent="0.25">
      <c r="A113" s="114" t="s">
        <v>127</v>
      </c>
      <c r="B113" s="24" t="s">
        <v>19</v>
      </c>
      <c r="C113" s="25" t="s">
        <v>128</v>
      </c>
      <c r="D113" s="26">
        <f t="shared" si="20"/>
        <v>0</v>
      </c>
      <c r="E113" s="26"/>
      <c r="F113" s="26"/>
      <c r="G113" s="20">
        <f t="shared" si="18"/>
        <v>0</v>
      </c>
      <c r="H113" s="26"/>
      <c r="I113" s="26"/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5" x14ac:dyDescent="0.25">
      <c r="A114" s="114" t="s">
        <v>129</v>
      </c>
      <c r="B114" s="24" t="s">
        <v>19</v>
      </c>
      <c r="C114" s="25" t="s">
        <v>396</v>
      </c>
      <c r="D114" s="26">
        <f t="shared" si="20"/>
        <v>88000</v>
      </c>
      <c r="E114" s="26"/>
      <c r="F114" s="26">
        <v>88000</v>
      </c>
      <c r="G114" s="20">
        <f t="shared" si="18"/>
        <v>96401.85</v>
      </c>
      <c r="H114" s="26"/>
      <c r="I114" s="26">
        <v>96401.85</v>
      </c>
      <c r="J114" s="20">
        <f t="shared" si="22"/>
        <v>109.54755681818182</v>
      </c>
      <c r="K114" s="20" t="e">
        <f t="shared" si="22"/>
        <v>#DIV/0!</v>
      </c>
      <c r="L114" s="20">
        <f t="shared" si="22"/>
        <v>109.54755681818182</v>
      </c>
      <c r="M114" s="7"/>
    </row>
    <row r="115" spans="1:13" ht="31.5" x14ac:dyDescent="0.25">
      <c r="A115" s="115" t="s">
        <v>130</v>
      </c>
      <c r="B115" s="47" t="s">
        <v>19</v>
      </c>
      <c r="C115" s="48" t="s">
        <v>131</v>
      </c>
      <c r="D115" s="49">
        <f>D116+D154+D153</f>
        <v>451013617.34999996</v>
      </c>
      <c r="E115" s="49">
        <f>E116+E154+E153</f>
        <v>423208900</v>
      </c>
      <c r="F115" s="49">
        <f t="shared" ref="F115:I115" si="24">F116+F154</f>
        <v>60615133.450000003</v>
      </c>
      <c r="G115" s="49">
        <f>G116+G154+G153</f>
        <v>13184107.280000001</v>
      </c>
      <c r="H115" s="49">
        <f>H116+H154+H153</f>
        <v>13200121.940000001</v>
      </c>
      <c r="I115" s="49">
        <f t="shared" si="24"/>
        <v>0</v>
      </c>
      <c r="J115" s="53">
        <f t="shared" si="22"/>
        <v>2.923217120907625</v>
      </c>
      <c r="K115" s="53">
        <f t="shared" si="22"/>
        <v>3.1190558468879086</v>
      </c>
      <c r="L115" s="53">
        <f t="shared" si="22"/>
        <v>0</v>
      </c>
      <c r="M115" s="7"/>
    </row>
    <row r="116" spans="1:13" ht="78.75" x14ac:dyDescent="0.25">
      <c r="A116" s="115" t="s">
        <v>132</v>
      </c>
      <c r="B116" s="47" t="s">
        <v>19</v>
      </c>
      <c r="C116" s="48" t="s">
        <v>133</v>
      </c>
      <c r="D116" s="49">
        <f>D117+D123+D131+D146</f>
        <v>452116733.44999999</v>
      </c>
      <c r="E116" s="49">
        <f>E117+E123+E131+E146</f>
        <v>424312016.10000002</v>
      </c>
      <c r="F116" s="49">
        <f>F117+F123+F131+F147+F146</f>
        <v>60615133.450000003</v>
      </c>
      <c r="G116" s="49">
        <f>G117+G123+G131+G146</f>
        <v>20865394.98</v>
      </c>
      <c r="H116" s="49">
        <f>H117+H123+H131+H146</f>
        <v>20881409.640000001</v>
      </c>
      <c r="I116" s="49">
        <f>I117+I123+I131+I147+I146</f>
        <v>0</v>
      </c>
      <c r="J116" s="49">
        <f t="shared" si="22"/>
        <v>4.6150459463822351</v>
      </c>
      <c r="K116" s="49">
        <f t="shared" si="22"/>
        <v>4.9212392879957374</v>
      </c>
      <c r="L116" s="49">
        <f t="shared" si="22"/>
        <v>0</v>
      </c>
      <c r="M116" s="7"/>
    </row>
    <row r="117" spans="1:13" ht="31.5" x14ac:dyDescent="0.25">
      <c r="A117" s="114" t="s">
        <v>134</v>
      </c>
      <c r="B117" s="24" t="s">
        <v>19</v>
      </c>
      <c r="C117" s="25" t="s">
        <v>400</v>
      </c>
      <c r="D117" s="26">
        <f>D118</f>
        <v>144306000</v>
      </c>
      <c r="E117" s="26">
        <f>E118+E122</f>
        <v>144306000</v>
      </c>
      <c r="F117" s="26">
        <f>F118+F122</f>
        <v>31707300</v>
      </c>
      <c r="G117" s="26">
        <f>G118</f>
        <v>12025500</v>
      </c>
      <c r="H117" s="26">
        <f>H118+H122</f>
        <v>12025500</v>
      </c>
      <c r="I117" s="26">
        <f>I118+I122</f>
        <v>0</v>
      </c>
      <c r="J117" s="20">
        <f t="shared" ref="J117:L122" si="25">G117/D117*100</f>
        <v>8.3333333333333321</v>
      </c>
      <c r="K117" s="20">
        <f t="shared" si="25"/>
        <v>8.3333333333333321</v>
      </c>
      <c r="L117" s="20">
        <f t="shared" si="25"/>
        <v>0</v>
      </c>
      <c r="M117" s="7"/>
    </row>
    <row r="118" spans="1:13" ht="31.5" x14ac:dyDescent="0.25">
      <c r="A118" s="114" t="s">
        <v>135</v>
      </c>
      <c r="B118" s="24" t="s">
        <v>19</v>
      </c>
      <c r="C118" s="25" t="s">
        <v>401</v>
      </c>
      <c r="D118" s="26">
        <f>D119+D120+D122</f>
        <v>144306000</v>
      </c>
      <c r="E118" s="26">
        <f t="shared" ref="E118:H118" si="26">E119+E120</f>
        <v>144306000</v>
      </c>
      <c r="F118" s="26">
        <f>F119+F120+F121</f>
        <v>31707300</v>
      </c>
      <c r="G118" s="26">
        <f>G119+G120+G122</f>
        <v>12025500</v>
      </c>
      <c r="H118" s="26">
        <f t="shared" si="26"/>
        <v>12025500</v>
      </c>
      <c r="I118" s="26">
        <f>I119+I120+I121</f>
        <v>0</v>
      </c>
      <c r="J118" s="20">
        <f t="shared" si="25"/>
        <v>8.3333333333333321</v>
      </c>
      <c r="K118" s="20">
        <f t="shared" si="25"/>
        <v>8.3333333333333321</v>
      </c>
      <c r="L118" s="20">
        <f t="shared" si="25"/>
        <v>0</v>
      </c>
      <c r="M118" s="7"/>
    </row>
    <row r="119" spans="1:13" ht="47.25" x14ac:dyDescent="0.25">
      <c r="A119" s="114" t="s">
        <v>136</v>
      </c>
      <c r="B119" s="24" t="s">
        <v>19</v>
      </c>
      <c r="C119" s="25" t="s">
        <v>402</v>
      </c>
      <c r="D119" s="26">
        <f t="shared" si="20"/>
        <v>144306000</v>
      </c>
      <c r="E119" s="26">
        <v>144306000</v>
      </c>
      <c r="F119" s="26"/>
      <c r="G119" s="20">
        <f t="shared" si="18"/>
        <v>12025500</v>
      </c>
      <c r="H119" s="26">
        <v>12025500</v>
      </c>
      <c r="I119" s="26"/>
      <c r="J119" s="20">
        <f t="shared" si="25"/>
        <v>8.3333333333333321</v>
      </c>
      <c r="K119" s="20">
        <f t="shared" si="25"/>
        <v>8.3333333333333321</v>
      </c>
      <c r="L119" s="20" t="e">
        <f t="shared" si="25"/>
        <v>#DIV/0!</v>
      </c>
      <c r="M119" s="7"/>
    </row>
    <row r="120" spans="1:13" ht="47.25" x14ac:dyDescent="0.25">
      <c r="A120" s="114" t="s">
        <v>137</v>
      </c>
      <c r="B120" s="24" t="s">
        <v>19</v>
      </c>
      <c r="C120" s="25" t="s">
        <v>403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25">
      <c r="A121" s="114" t="s">
        <v>452</v>
      </c>
      <c r="B121" s="24" t="s">
        <v>19</v>
      </c>
      <c r="C121" s="25" t="s">
        <v>451</v>
      </c>
      <c r="D121" s="26"/>
      <c r="E121" s="26"/>
      <c r="F121" s="26">
        <v>31707300</v>
      </c>
      <c r="G121" s="20"/>
      <c r="H121" s="26"/>
      <c r="I121" s="26"/>
      <c r="J121" s="26"/>
      <c r="K121" s="26"/>
      <c r="L121" s="26"/>
      <c r="M121" s="7"/>
    </row>
    <row r="122" spans="1:13" ht="63" x14ac:dyDescent="0.25">
      <c r="A122" s="114" t="s">
        <v>138</v>
      </c>
      <c r="B122" s="24" t="s">
        <v>19</v>
      </c>
      <c r="C122" s="25" t="s">
        <v>404</v>
      </c>
      <c r="D122" s="26">
        <f t="shared" si="20"/>
        <v>0</v>
      </c>
      <c r="E122" s="26"/>
      <c r="F122" s="26"/>
      <c r="G122" s="20">
        <f t="shared" si="18"/>
        <v>0</v>
      </c>
      <c r="H122" s="26"/>
      <c r="I122" s="26"/>
      <c r="J122" s="20" t="e">
        <f t="shared" si="25"/>
        <v>#DIV/0!</v>
      </c>
      <c r="K122" s="26"/>
      <c r="L122" s="26"/>
      <c r="M122" s="7"/>
    </row>
    <row r="123" spans="1:13" ht="47.25" x14ac:dyDescent="0.25">
      <c r="A123" s="115" t="s">
        <v>139</v>
      </c>
      <c r="B123" s="47" t="s">
        <v>19</v>
      </c>
      <c r="C123" s="48" t="s">
        <v>405</v>
      </c>
      <c r="D123" s="49">
        <f t="shared" si="20"/>
        <v>118465933.45</v>
      </c>
      <c r="E123" s="49">
        <f>E125+E128+E124+E127</f>
        <v>90562900</v>
      </c>
      <c r="F123" s="49">
        <f>F125+F128+F126+F124</f>
        <v>27903033.449999999</v>
      </c>
      <c r="G123" s="53">
        <f t="shared" si="18"/>
        <v>3029983</v>
      </c>
      <c r="H123" s="49">
        <f>H125+H128+H124+H127</f>
        <v>3029983</v>
      </c>
      <c r="I123" s="49">
        <f>I125+I128+I124++I126</f>
        <v>0</v>
      </c>
      <c r="J123" s="53">
        <f>G123/D123*100</f>
        <v>2.5576829656931217</v>
      </c>
      <c r="K123" s="53">
        <f>H123/E123*100</f>
        <v>3.3457221444984651</v>
      </c>
      <c r="L123" s="53">
        <f>I123/F123*100</f>
        <v>0</v>
      </c>
      <c r="M123" s="7"/>
    </row>
    <row r="124" spans="1:13" ht="220.5" x14ac:dyDescent="0.25">
      <c r="A124" s="114" t="s">
        <v>469</v>
      </c>
      <c r="B124" s="24" t="s">
        <v>19</v>
      </c>
      <c r="C124" s="25" t="s">
        <v>460</v>
      </c>
      <c r="D124" s="26">
        <f t="shared" si="20"/>
        <v>0</v>
      </c>
      <c r="E124" s="26"/>
      <c r="F124" s="26"/>
      <c r="G124" s="20">
        <f t="shared" si="18"/>
        <v>0</v>
      </c>
      <c r="H124" s="26"/>
      <c r="I124" s="26"/>
      <c r="J124" s="26" t="e">
        <f t="shared" ref="J124:J127" si="27">G124/D124*100</f>
        <v>#DIV/0!</v>
      </c>
      <c r="K124" s="26" t="e">
        <f t="shared" ref="K124:K127" si="28">H124/E124*100</f>
        <v>#DIV/0!</v>
      </c>
      <c r="L124" s="53" t="e">
        <f t="shared" ref="L124:L127" si="29">I124/F124*100</f>
        <v>#DIV/0!</v>
      </c>
      <c r="M124" s="7"/>
    </row>
    <row r="125" spans="1:13" ht="47.25" x14ac:dyDescent="0.25">
      <c r="A125" s="114" t="s">
        <v>438</v>
      </c>
      <c r="B125" s="24" t="s">
        <v>19</v>
      </c>
      <c r="C125" s="25" t="s">
        <v>437</v>
      </c>
      <c r="D125" s="26">
        <f t="shared" si="20"/>
        <v>2717100</v>
      </c>
      <c r="E125" s="26">
        <v>2717100</v>
      </c>
      <c r="F125" s="26"/>
      <c r="G125" s="20">
        <f t="shared" si="18"/>
        <v>0</v>
      </c>
      <c r="H125" s="26"/>
      <c r="I125" s="26"/>
      <c r="J125" s="26">
        <f t="shared" si="27"/>
        <v>0</v>
      </c>
      <c r="K125" s="26">
        <f t="shared" si="28"/>
        <v>0</v>
      </c>
      <c r="L125" s="53" t="e">
        <f t="shared" si="29"/>
        <v>#DIV/0!</v>
      </c>
      <c r="M125" s="7"/>
    </row>
    <row r="126" spans="1:13" ht="196.5" customHeight="1" x14ac:dyDescent="0.25">
      <c r="A126" s="114" t="s">
        <v>463</v>
      </c>
      <c r="B126" s="24" t="s">
        <v>19</v>
      </c>
      <c r="C126" s="25" t="s">
        <v>458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25">
      <c r="A127" s="114" t="s">
        <v>470</v>
      </c>
      <c r="B127" s="24" t="s">
        <v>19</v>
      </c>
      <c r="C127" s="25" t="s">
        <v>467</v>
      </c>
      <c r="D127" s="26">
        <f>E127+F127</f>
        <v>0</v>
      </c>
      <c r="E127" s="26"/>
      <c r="F127" s="26"/>
      <c r="G127" s="20">
        <f>H127+I127</f>
        <v>0</v>
      </c>
      <c r="H127" s="26"/>
      <c r="I127" s="26"/>
      <c r="J127" s="26" t="e">
        <f t="shared" si="27"/>
        <v>#DIV/0!</v>
      </c>
      <c r="K127" s="26" t="e">
        <f t="shared" si="28"/>
        <v>#DIV/0!</v>
      </c>
      <c r="L127" s="53" t="e">
        <f t="shared" si="29"/>
        <v>#DIV/0!</v>
      </c>
      <c r="M127" s="7"/>
    </row>
    <row r="128" spans="1:13" ht="15.75" x14ac:dyDescent="0.25">
      <c r="A128" s="114" t="s">
        <v>140</v>
      </c>
      <c r="B128" s="24" t="s">
        <v>19</v>
      </c>
      <c r="C128" s="25" t="s">
        <v>406</v>
      </c>
      <c r="D128" s="26">
        <f t="shared" si="20"/>
        <v>115748833.45</v>
      </c>
      <c r="E128" s="26">
        <f t="shared" ref="E128:I128" si="30">E129+E130</f>
        <v>87845800</v>
      </c>
      <c r="F128" s="26">
        <f>F130</f>
        <v>27903033.449999999</v>
      </c>
      <c r="G128" s="20">
        <f t="shared" si="18"/>
        <v>3029983</v>
      </c>
      <c r="H128" s="26">
        <f t="shared" si="30"/>
        <v>3029983</v>
      </c>
      <c r="I128" s="26">
        <f t="shared" si="30"/>
        <v>0</v>
      </c>
      <c r="J128" s="20">
        <f t="shared" ref="J128:L130" si="31">G128/D128*100</f>
        <v>2.617722278219643</v>
      </c>
      <c r="K128" s="20">
        <f t="shared" si="31"/>
        <v>3.4492064503937581</v>
      </c>
      <c r="L128" s="20">
        <f t="shared" si="31"/>
        <v>0</v>
      </c>
      <c r="M128" s="7"/>
    </row>
    <row r="129" spans="1:13" ht="31.5" x14ac:dyDescent="0.25">
      <c r="A129" s="114" t="s">
        <v>141</v>
      </c>
      <c r="B129" s="24" t="s">
        <v>19</v>
      </c>
      <c r="C129" s="25" t="s">
        <v>407</v>
      </c>
      <c r="D129" s="26">
        <f t="shared" si="20"/>
        <v>87845800</v>
      </c>
      <c r="E129" s="26">
        <v>87845800</v>
      </c>
      <c r="F129" s="26"/>
      <c r="G129" s="20">
        <f t="shared" si="18"/>
        <v>3029983</v>
      </c>
      <c r="H129" s="26">
        <v>3029983</v>
      </c>
      <c r="I129" s="26"/>
      <c r="J129" s="20">
        <f t="shared" si="31"/>
        <v>3.4492064503937581</v>
      </c>
      <c r="K129" s="20">
        <f t="shared" si="31"/>
        <v>3.4492064503937581</v>
      </c>
      <c r="L129" s="20" t="e">
        <f t="shared" si="31"/>
        <v>#DIV/0!</v>
      </c>
      <c r="M129" s="7"/>
    </row>
    <row r="130" spans="1:13" ht="31.5" x14ac:dyDescent="0.25">
      <c r="A130" s="114" t="s">
        <v>142</v>
      </c>
      <c r="B130" s="24" t="s">
        <v>19</v>
      </c>
      <c r="C130" s="25" t="s">
        <v>408</v>
      </c>
      <c r="D130" s="26">
        <f t="shared" si="20"/>
        <v>27903033.449999999</v>
      </c>
      <c r="E130" s="26"/>
      <c r="F130" s="26">
        <v>27903033.449999999</v>
      </c>
      <c r="G130" s="20">
        <f t="shared" si="18"/>
        <v>0</v>
      </c>
      <c r="H130" s="26"/>
      <c r="I130" s="26"/>
      <c r="J130" s="20">
        <f t="shared" si="31"/>
        <v>0</v>
      </c>
      <c r="K130" s="26"/>
      <c r="L130" s="26"/>
      <c r="M130" s="7"/>
    </row>
    <row r="131" spans="1:13" ht="31.5" x14ac:dyDescent="0.25">
      <c r="A131" s="115" t="s">
        <v>143</v>
      </c>
      <c r="B131" s="47" t="s">
        <v>19</v>
      </c>
      <c r="C131" s="48" t="s">
        <v>409</v>
      </c>
      <c r="D131" s="49">
        <f t="shared" si="20"/>
        <v>189344800</v>
      </c>
      <c r="E131" s="49">
        <f>E132+E134+E136+E138+E141+E144+E143</f>
        <v>188340000</v>
      </c>
      <c r="F131" s="49">
        <f>F132+F134+F136+F138+F141+F143+F144</f>
        <v>1004800</v>
      </c>
      <c r="G131" s="53">
        <f t="shared" si="18"/>
        <v>5809911.9800000004</v>
      </c>
      <c r="H131" s="49">
        <f>H132+H134+H136+H138+H141+H144+H143</f>
        <v>5809911.9800000004</v>
      </c>
      <c r="I131" s="26">
        <f>I132+I134+I136+I138+I141+I143+I144</f>
        <v>0</v>
      </c>
      <c r="J131" s="53">
        <f>G131/D131*100</f>
        <v>3.0684296479227315</v>
      </c>
      <c r="K131" s="53">
        <f>H131/E131*100</f>
        <v>3.0847998194754167</v>
      </c>
      <c r="L131" s="53">
        <f>I131/F131*100</f>
        <v>0</v>
      </c>
      <c r="M131" s="7"/>
    </row>
    <row r="132" spans="1:13" ht="78.75" x14ac:dyDescent="0.25">
      <c r="A132" s="114" t="s">
        <v>144</v>
      </c>
      <c r="B132" s="24" t="s">
        <v>19</v>
      </c>
      <c r="C132" s="25" t="s">
        <v>410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.75" x14ac:dyDescent="0.25">
      <c r="A133" s="114" t="s">
        <v>145</v>
      </c>
      <c r="B133" s="24" t="s">
        <v>19</v>
      </c>
      <c r="C133" s="25" t="s">
        <v>411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3" x14ac:dyDescent="0.25">
      <c r="A134" s="114" t="s">
        <v>146</v>
      </c>
      <c r="B134" s="24" t="s">
        <v>19</v>
      </c>
      <c r="C134" s="25" t="s">
        <v>412</v>
      </c>
      <c r="D134" s="26">
        <f t="shared" si="20"/>
        <v>883200</v>
      </c>
      <c r="E134" s="26">
        <f>E135</f>
        <v>0</v>
      </c>
      <c r="F134" s="26">
        <f>F135</f>
        <v>883200</v>
      </c>
      <c r="G134" s="20">
        <f t="shared" si="18"/>
        <v>0</v>
      </c>
      <c r="H134" s="26">
        <f>H135</f>
        <v>0</v>
      </c>
      <c r="I134" s="26">
        <f>I135</f>
        <v>0</v>
      </c>
      <c r="J134" s="20">
        <f t="shared" ref="J134:L140" si="32">G134/D134*100</f>
        <v>0</v>
      </c>
      <c r="K134" s="20" t="e">
        <f t="shared" si="32"/>
        <v>#DIV/0!</v>
      </c>
      <c r="L134" s="20">
        <f t="shared" si="32"/>
        <v>0</v>
      </c>
      <c r="M134" s="7"/>
    </row>
    <row r="135" spans="1:13" ht="78.75" x14ac:dyDescent="0.25">
      <c r="A135" s="114" t="s">
        <v>147</v>
      </c>
      <c r="B135" s="24" t="s">
        <v>19</v>
      </c>
      <c r="C135" s="25" t="s">
        <v>413</v>
      </c>
      <c r="D135" s="26">
        <f t="shared" si="20"/>
        <v>883200</v>
      </c>
      <c r="E135" s="26"/>
      <c r="F135" s="26">
        <v>883200</v>
      </c>
      <c r="G135" s="20">
        <f t="shared" si="18"/>
        <v>0</v>
      </c>
      <c r="H135" s="26">
        <v>0</v>
      </c>
      <c r="I135" s="26"/>
      <c r="J135" s="20">
        <f t="shared" si="32"/>
        <v>0</v>
      </c>
      <c r="K135" s="20" t="e">
        <f t="shared" si="32"/>
        <v>#DIV/0!</v>
      </c>
      <c r="L135" s="20">
        <f t="shared" si="32"/>
        <v>0</v>
      </c>
      <c r="M135" s="7"/>
    </row>
    <row r="136" spans="1:13" ht="63" x14ac:dyDescent="0.25">
      <c r="A136" s="114" t="s">
        <v>148</v>
      </c>
      <c r="B136" s="24" t="s">
        <v>19</v>
      </c>
      <c r="C136" s="25" t="s">
        <v>414</v>
      </c>
      <c r="D136" s="26">
        <f t="shared" si="20"/>
        <v>10787000</v>
      </c>
      <c r="E136" s="26">
        <f>E137</f>
        <v>10787000</v>
      </c>
      <c r="F136" s="26">
        <f>F137</f>
        <v>0</v>
      </c>
      <c r="G136" s="20">
        <f t="shared" si="18"/>
        <v>843849.69</v>
      </c>
      <c r="H136" s="26">
        <f>H137</f>
        <v>843849.69</v>
      </c>
      <c r="I136" s="26">
        <f>I137</f>
        <v>0</v>
      </c>
      <c r="J136" s="20">
        <f t="shared" si="32"/>
        <v>7.8228394363585796</v>
      </c>
      <c r="K136" s="20">
        <f t="shared" si="32"/>
        <v>7.8228394363585796</v>
      </c>
      <c r="L136" s="20" t="e">
        <f t="shared" si="32"/>
        <v>#DIV/0!</v>
      </c>
      <c r="M136" s="7"/>
    </row>
    <row r="137" spans="1:13" ht="63" x14ac:dyDescent="0.25">
      <c r="A137" s="114" t="s">
        <v>149</v>
      </c>
      <c r="B137" s="24" t="s">
        <v>19</v>
      </c>
      <c r="C137" s="25" t="s">
        <v>415</v>
      </c>
      <c r="D137" s="26">
        <f t="shared" si="20"/>
        <v>10787000</v>
      </c>
      <c r="E137" s="26">
        <v>10787000</v>
      </c>
      <c r="F137" s="26"/>
      <c r="G137" s="20">
        <f t="shared" si="18"/>
        <v>843849.69</v>
      </c>
      <c r="H137" s="26">
        <v>843849.69</v>
      </c>
      <c r="I137" s="26"/>
      <c r="J137" s="20">
        <f t="shared" si="32"/>
        <v>7.8228394363585796</v>
      </c>
      <c r="K137" s="20">
        <f t="shared" si="32"/>
        <v>7.8228394363585796</v>
      </c>
      <c r="L137" s="20" t="e">
        <f t="shared" si="32"/>
        <v>#DIV/0!</v>
      </c>
      <c r="M137" s="7"/>
    </row>
    <row r="138" spans="1:13" ht="47.25" x14ac:dyDescent="0.25">
      <c r="A138" s="114" t="s">
        <v>150</v>
      </c>
      <c r="B138" s="24" t="s">
        <v>19</v>
      </c>
      <c r="C138" s="25" t="s">
        <v>416</v>
      </c>
      <c r="D138" s="26">
        <f t="shared" si="20"/>
        <v>24737700</v>
      </c>
      <c r="E138" s="26">
        <f>E139+E140</f>
        <v>24616100</v>
      </c>
      <c r="F138" s="26">
        <f>F139+F140</f>
        <v>121600</v>
      </c>
      <c r="G138" s="20">
        <f t="shared" si="18"/>
        <v>1566062.29</v>
      </c>
      <c r="H138" s="26">
        <f>H139+H140</f>
        <v>1566062.29</v>
      </c>
      <c r="I138" s="26"/>
      <c r="J138" s="20">
        <f t="shared" si="32"/>
        <v>6.3306705554679699</v>
      </c>
      <c r="K138" s="20">
        <f t="shared" si="32"/>
        <v>6.361943159151938</v>
      </c>
      <c r="L138" s="20">
        <f t="shared" si="32"/>
        <v>0</v>
      </c>
      <c r="M138" s="7"/>
    </row>
    <row r="139" spans="1:13" ht="63" x14ac:dyDescent="0.25">
      <c r="A139" s="114" t="s">
        <v>151</v>
      </c>
      <c r="B139" s="24" t="s">
        <v>19</v>
      </c>
      <c r="C139" s="25" t="s">
        <v>417</v>
      </c>
      <c r="D139" s="26">
        <f t="shared" si="20"/>
        <v>24616100</v>
      </c>
      <c r="E139" s="26">
        <v>24616100</v>
      </c>
      <c r="F139" s="26"/>
      <c r="G139" s="20">
        <f t="shared" si="18"/>
        <v>1566062.29</v>
      </c>
      <c r="H139" s="26">
        <v>1566062.29</v>
      </c>
      <c r="I139" s="26"/>
      <c r="J139" s="20">
        <f t="shared" si="32"/>
        <v>6.361943159151938</v>
      </c>
      <c r="K139" s="20">
        <f t="shared" si="32"/>
        <v>6.361943159151938</v>
      </c>
      <c r="L139" s="20" t="e">
        <f t="shared" si="32"/>
        <v>#DIV/0!</v>
      </c>
      <c r="M139" s="7"/>
    </row>
    <row r="140" spans="1:13" ht="63" x14ac:dyDescent="0.25">
      <c r="A140" s="114" t="s">
        <v>152</v>
      </c>
      <c r="B140" s="24" t="s">
        <v>19</v>
      </c>
      <c r="C140" s="25" t="s">
        <v>420</v>
      </c>
      <c r="D140" s="26">
        <f t="shared" si="20"/>
        <v>121600</v>
      </c>
      <c r="E140" s="26"/>
      <c r="F140" s="26">
        <v>121600</v>
      </c>
      <c r="G140" s="20">
        <f t="shared" si="18"/>
        <v>0</v>
      </c>
      <c r="H140" s="26"/>
      <c r="I140" s="26"/>
      <c r="J140" s="20">
        <f t="shared" si="32"/>
        <v>0</v>
      </c>
      <c r="K140" s="20" t="e">
        <f t="shared" si="32"/>
        <v>#DIV/0!</v>
      </c>
      <c r="L140" s="20">
        <f t="shared" si="32"/>
        <v>0</v>
      </c>
      <c r="M140" s="7"/>
    </row>
    <row r="141" spans="1:13" ht="47.25" x14ac:dyDescent="0.25">
      <c r="A141" s="114" t="s">
        <v>153</v>
      </c>
      <c r="B141" s="24" t="s">
        <v>19</v>
      </c>
      <c r="C141" s="25" t="s">
        <v>418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3" x14ac:dyDescent="0.25">
      <c r="A142" s="114" t="s">
        <v>154</v>
      </c>
      <c r="B142" s="24" t="s">
        <v>19</v>
      </c>
      <c r="C142" s="25" t="s">
        <v>419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5" x14ac:dyDescent="0.25">
      <c r="A143" s="114" t="s">
        <v>346</v>
      </c>
      <c r="B143" s="24" t="s">
        <v>19</v>
      </c>
      <c r="C143" s="25" t="s">
        <v>421</v>
      </c>
      <c r="D143" s="26">
        <f t="shared" si="20"/>
        <v>100000</v>
      </c>
      <c r="E143" s="26">
        <v>100000</v>
      </c>
      <c r="F143" s="26"/>
      <c r="G143" s="20">
        <f t="shared" si="18"/>
        <v>0</v>
      </c>
      <c r="H143" s="26"/>
      <c r="I143" s="26"/>
      <c r="J143" s="20">
        <f t="shared" ref="J143" si="33">G143/D143*100</f>
        <v>0</v>
      </c>
      <c r="K143" s="26"/>
      <c r="L143" s="26"/>
      <c r="M143" s="7"/>
    </row>
    <row r="144" spans="1:13" ht="15.75" x14ac:dyDescent="0.25">
      <c r="A144" s="114" t="s">
        <v>155</v>
      </c>
      <c r="B144" s="24" t="s">
        <v>19</v>
      </c>
      <c r="C144" s="25" t="s">
        <v>422</v>
      </c>
      <c r="D144" s="26">
        <f t="shared" si="20"/>
        <v>152836900</v>
      </c>
      <c r="E144" s="26">
        <f>E145</f>
        <v>152836900</v>
      </c>
      <c r="F144" s="26"/>
      <c r="G144" s="20">
        <f t="shared" si="18"/>
        <v>3400000</v>
      </c>
      <c r="H144" s="26">
        <f>H145</f>
        <v>3400000</v>
      </c>
      <c r="I144" s="26"/>
      <c r="J144" s="20">
        <f t="shared" ref="J144:L147" si="34">G144/D144*100</f>
        <v>2.2245936681521283</v>
      </c>
      <c r="K144" s="20">
        <f t="shared" si="34"/>
        <v>2.2245936681521283</v>
      </c>
      <c r="L144" s="20" t="e">
        <f t="shared" si="34"/>
        <v>#DIV/0!</v>
      </c>
      <c r="M144" s="7"/>
    </row>
    <row r="145" spans="1:13" ht="31.5" x14ac:dyDescent="0.25">
      <c r="A145" s="114" t="s">
        <v>156</v>
      </c>
      <c r="B145" s="24" t="s">
        <v>19</v>
      </c>
      <c r="C145" s="25" t="s">
        <v>423</v>
      </c>
      <c r="D145" s="26">
        <f t="shared" si="20"/>
        <v>152836900</v>
      </c>
      <c r="E145" s="26">
        <v>152836900</v>
      </c>
      <c r="F145" s="26"/>
      <c r="G145" s="20">
        <f t="shared" si="18"/>
        <v>3400000</v>
      </c>
      <c r="H145" s="26">
        <v>3400000</v>
      </c>
      <c r="I145" s="26"/>
      <c r="J145" s="20">
        <f t="shared" si="34"/>
        <v>2.2245936681521283</v>
      </c>
      <c r="K145" s="20">
        <f t="shared" si="34"/>
        <v>2.2245936681521283</v>
      </c>
      <c r="L145" s="20" t="e">
        <f t="shared" si="34"/>
        <v>#DIV/0!</v>
      </c>
      <c r="M145" s="7"/>
    </row>
    <row r="146" spans="1:13" ht="15.75" x14ac:dyDescent="0.25">
      <c r="A146" s="114" t="s">
        <v>157</v>
      </c>
      <c r="B146" s="24" t="s">
        <v>19</v>
      </c>
      <c r="C146" s="25" t="s">
        <v>424</v>
      </c>
      <c r="D146" s="26">
        <f>D150+D149</f>
        <v>0</v>
      </c>
      <c r="E146" s="26">
        <f>E147+E150+E149</f>
        <v>1103116.1000000001</v>
      </c>
      <c r="F146" s="26">
        <f>F147+F150</f>
        <v>0</v>
      </c>
      <c r="G146" s="20">
        <f>G149+G150</f>
        <v>0</v>
      </c>
      <c r="H146" s="26">
        <f>H147+H150+H149</f>
        <v>16014.66</v>
      </c>
      <c r="I146" s="26">
        <f>I150+I149</f>
        <v>0</v>
      </c>
      <c r="J146" s="20" t="e">
        <f t="shared" si="34"/>
        <v>#DIV/0!</v>
      </c>
      <c r="K146" s="20">
        <f t="shared" si="34"/>
        <v>1.4517655938481904</v>
      </c>
      <c r="L146" s="20" t="e">
        <f t="shared" si="34"/>
        <v>#DIV/0!</v>
      </c>
      <c r="M146" s="7"/>
    </row>
    <row r="147" spans="1:13" ht="110.25" x14ac:dyDescent="0.25">
      <c r="A147" s="114" t="s">
        <v>158</v>
      </c>
      <c r="B147" s="24" t="s">
        <v>19</v>
      </c>
      <c r="C147" s="25" t="s">
        <v>425</v>
      </c>
      <c r="D147" s="26"/>
      <c r="E147" s="26">
        <f>E148</f>
        <v>1103116.1000000001</v>
      </c>
      <c r="F147" s="26">
        <f>F148</f>
        <v>0</v>
      </c>
      <c r="G147" s="20"/>
      <c r="H147" s="26">
        <f>H148</f>
        <v>16014.66</v>
      </c>
      <c r="I147" s="26">
        <f>I148</f>
        <v>0</v>
      </c>
      <c r="J147" s="20" t="e">
        <f t="shared" si="34"/>
        <v>#DIV/0!</v>
      </c>
      <c r="K147" s="20">
        <f t="shared" si="34"/>
        <v>1.4517655938481904</v>
      </c>
      <c r="L147" s="20" t="e">
        <f t="shared" si="34"/>
        <v>#DIV/0!</v>
      </c>
      <c r="M147" s="7"/>
    </row>
    <row r="148" spans="1:13" ht="110.25" x14ac:dyDescent="0.25">
      <c r="A148" s="114" t="s">
        <v>159</v>
      </c>
      <c r="B148" s="24" t="s">
        <v>19</v>
      </c>
      <c r="C148" s="25" t="s">
        <v>426</v>
      </c>
      <c r="D148" s="26"/>
      <c r="E148" s="26">
        <v>1103116.1000000001</v>
      </c>
      <c r="F148" s="26"/>
      <c r="G148" s="20"/>
      <c r="H148" s="26">
        <v>16014.66</v>
      </c>
      <c r="I148" s="26"/>
      <c r="J148" s="26" t="e">
        <f t="shared" ref="J148:J153" si="35">G148/D148*100</f>
        <v>#DIV/0!</v>
      </c>
      <c r="K148" s="26">
        <f t="shared" ref="K148:K153" si="36">H148/E148*100</f>
        <v>1.4517655938481904</v>
      </c>
      <c r="L148" s="26" t="e">
        <f t="shared" ref="L148:L153" si="37">I148/F148*100</f>
        <v>#DIV/0!</v>
      </c>
      <c r="M148" s="7"/>
    </row>
    <row r="149" spans="1:13" ht="15.75" x14ac:dyDescent="0.25">
      <c r="A149" s="114" t="s">
        <v>440</v>
      </c>
      <c r="B149" s="24" t="s">
        <v>19</v>
      </c>
      <c r="C149" s="25" t="s">
        <v>439</v>
      </c>
      <c r="D149" s="26">
        <f>E149</f>
        <v>0</v>
      </c>
      <c r="E149" s="26"/>
      <c r="F149" s="26"/>
      <c r="G149" s="20">
        <f>H149</f>
        <v>0</v>
      </c>
      <c r="H149" s="26"/>
      <c r="I149" s="26"/>
      <c r="J149" s="26"/>
      <c r="K149" s="26"/>
      <c r="L149" s="26"/>
      <c r="M149" s="7"/>
    </row>
    <row r="150" spans="1:13" ht="15.75" x14ac:dyDescent="0.25">
      <c r="A150" s="114" t="s">
        <v>427</v>
      </c>
      <c r="B150" s="47" t="s">
        <v>19</v>
      </c>
      <c r="C150" s="48" t="s">
        <v>428</v>
      </c>
      <c r="D150" s="49">
        <f>E150+D152</f>
        <v>0</v>
      </c>
      <c r="E150" s="49">
        <f>E151</f>
        <v>0</v>
      </c>
      <c r="F150" s="49">
        <f>F152</f>
        <v>0</v>
      </c>
      <c r="G150" s="53">
        <f>H150+G152</f>
        <v>0</v>
      </c>
      <c r="H150" s="49">
        <f>H151</f>
        <v>0</v>
      </c>
      <c r="I150" s="49">
        <f>I152</f>
        <v>0</v>
      </c>
      <c r="J150" s="49" t="e">
        <f t="shared" si="35"/>
        <v>#DIV/0!</v>
      </c>
      <c r="K150" s="49" t="e">
        <f t="shared" si="36"/>
        <v>#DIV/0!</v>
      </c>
      <c r="L150" s="49" t="e">
        <f t="shared" si="37"/>
        <v>#DIV/0!</v>
      </c>
      <c r="M150" s="7"/>
    </row>
    <row r="151" spans="1:13" ht="31.5" x14ac:dyDescent="0.25">
      <c r="A151" s="114" t="s">
        <v>434</v>
      </c>
      <c r="B151" s="24" t="s">
        <v>19</v>
      </c>
      <c r="C151" s="25" t="s">
        <v>429</v>
      </c>
      <c r="D151" s="26">
        <f>E151</f>
        <v>0</v>
      </c>
      <c r="E151" s="26"/>
      <c r="F151" s="26"/>
      <c r="G151" s="20">
        <f t="shared" si="18"/>
        <v>0</v>
      </c>
      <c r="H151" s="26"/>
      <c r="I151" s="26"/>
      <c r="J151" s="26" t="e">
        <f t="shared" si="35"/>
        <v>#DIV/0!</v>
      </c>
      <c r="K151" s="26" t="e">
        <f t="shared" si="36"/>
        <v>#DIV/0!</v>
      </c>
      <c r="L151" s="26" t="e">
        <f t="shared" si="37"/>
        <v>#DIV/0!</v>
      </c>
      <c r="M151" s="7"/>
    </row>
    <row r="152" spans="1:13" ht="31.5" x14ac:dyDescent="0.25">
      <c r="A152" s="114" t="s">
        <v>435</v>
      </c>
      <c r="B152" s="24" t="s">
        <v>19</v>
      </c>
      <c r="C152" s="25" t="s">
        <v>433</v>
      </c>
      <c r="D152" s="26">
        <f>F152</f>
        <v>0</v>
      </c>
      <c r="E152" s="26"/>
      <c r="F152" s="26"/>
      <c r="G152" s="20">
        <f>I152</f>
        <v>0</v>
      </c>
      <c r="H152" s="26"/>
      <c r="I152" s="26"/>
      <c r="J152" s="26" t="e">
        <f t="shared" si="35"/>
        <v>#DIV/0!</v>
      </c>
      <c r="K152" s="26" t="e">
        <f t="shared" si="36"/>
        <v>#DIV/0!</v>
      </c>
      <c r="L152" s="26" t="e">
        <f t="shared" si="37"/>
        <v>#DIV/0!</v>
      </c>
      <c r="M152" s="7"/>
    </row>
    <row r="153" spans="1:13" ht="15.75" x14ac:dyDescent="0.25">
      <c r="A153" s="114" t="s">
        <v>461</v>
      </c>
      <c r="B153" s="24" t="s">
        <v>19</v>
      </c>
      <c r="C153" s="25" t="s">
        <v>345</v>
      </c>
      <c r="D153" s="26">
        <f t="shared" si="20"/>
        <v>0</v>
      </c>
      <c r="E153" s="26"/>
      <c r="F153" s="26"/>
      <c r="G153" s="20">
        <f t="shared" si="18"/>
        <v>0</v>
      </c>
      <c r="H153" s="26"/>
      <c r="I153" s="26"/>
      <c r="J153" s="20" t="e">
        <f t="shared" si="35"/>
        <v>#DIV/0!</v>
      </c>
      <c r="K153" s="26" t="e">
        <f t="shared" si="36"/>
        <v>#DIV/0!</v>
      </c>
      <c r="L153" s="26" t="e">
        <f t="shared" si="37"/>
        <v>#DIV/0!</v>
      </c>
      <c r="M153" s="7"/>
    </row>
    <row r="154" spans="1:13" ht="78.75" x14ac:dyDescent="0.25">
      <c r="A154" s="111" t="s">
        <v>161</v>
      </c>
      <c r="B154" s="24" t="s">
        <v>19</v>
      </c>
      <c r="C154" s="25" t="s">
        <v>160</v>
      </c>
      <c r="D154" s="26">
        <f t="shared" si="20"/>
        <v>-1103116.1000000001</v>
      </c>
      <c r="E154" s="26">
        <f>E155+E156</f>
        <v>-1103116.1000000001</v>
      </c>
      <c r="F154" s="26">
        <f>F155+F156</f>
        <v>0</v>
      </c>
      <c r="G154" s="53">
        <f t="shared" si="18"/>
        <v>-7681287.7000000002</v>
      </c>
      <c r="H154" s="26">
        <f>H155+H156</f>
        <v>-7681287.7000000002</v>
      </c>
      <c r="I154" s="26">
        <f>I155+I156</f>
        <v>0</v>
      </c>
      <c r="J154" s="20">
        <f t="shared" ref="J154:L155" si="38">G154/D154*100</f>
        <v>696.32631596982401</v>
      </c>
      <c r="K154" s="20">
        <f t="shared" si="38"/>
        <v>696.32631596982401</v>
      </c>
      <c r="L154" s="20" t="e">
        <f t="shared" si="38"/>
        <v>#DIV/0!</v>
      </c>
      <c r="M154" s="7"/>
    </row>
    <row r="155" spans="1:13" ht="78.75" x14ac:dyDescent="0.25">
      <c r="A155" s="114" t="s">
        <v>161</v>
      </c>
      <c r="B155" s="24" t="s">
        <v>19</v>
      </c>
      <c r="C155" s="25" t="s">
        <v>430</v>
      </c>
      <c r="D155" s="26">
        <f t="shared" si="20"/>
        <v>-1103116.1000000001</v>
      </c>
      <c r="E155" s="26">
        <v>-1103116.1000000001</v>
      </c>
      <c r="F155" s="26"/>
      <c r="G155" s="20">
        <f t="shared" si="18"/>
        <v>-7681287.7000000002</v>
      </c>
      <c r="H155" s="26">
        <v>-7681287.7000000002</v>
      </c>
      <c r="I155" s="26"/>
      <c r="J155" s="20">
        <f t="shared" si="38"/>
        <v>696.32631596982401</v>
      </c>
      <c r="K155" s="20">
        <f t="shared" si="38"/>
        <v>696.32631596982401</v>
      </c>
      <c r="L155" s="20" t="e">
        <f t="shared" si="38"/>
        <v>#DIV/0!</v>
      </c>
      <c r="M155" s="7"/>
    </row>
    <row r="156" spans="1:13" ht="63.75" thickBot="1" x14ac:dyDescent="0.3">
      <c r="A156" s="114" t="s">
        <v>162</v>
      </c>
      <c r="B156" s="24" t="s">
        <v>19</v>
      </c>
      <c r="C156" s="25" t="s">
        <v>431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25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163</v>
      </c>
    </row>
    <row r="158" spans="1:13" x14ac:dyDescent="0.25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163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F62" sqref="F62"/>
    </sheetView>
  </sheetViews>
  <sheetFormatPr defaultColWidth="9.140625"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305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26" t="s">
        <v>0</v>
      </c>
      <c r="B4" s="126" t="s">
        <v>1</v>
      </c>
      <c r="C4" s="126" t="s">
        <v>164</v>
      </c>
      <c r="D4" s="128" t="s">
        <v>3</v>
      </c>
      <c r="E4" s="123"/>
      <c r="F4" s="123"/>
      <c r="G4" s="128" t="s">
        <v>4</v>
      </c>
      <c r="H4" s="123"/>
      <c r="I4" s="123"/>
      <c r="J4" s="121" t="s">
        <v>316</v>
      </c>
      <c r="K4" s="121" t="s">
        <v>317</v>
      </c>
      <c r="L4" s="121" t="s">
        <v>318</v>
      </c>
      <c r="M4" s="5"/>
    </row>
    <row r="5" spans="1:13" ht="140.44999999999999" customHeight="1" x14ac:dyDescent="0.25">
      <c r="A5" s="127"/>
      <c r="B5" s="127"/>
      <c r="C5" s="127"/>
      <c r="D5" s="18" t="s">
        <v>303</v>
      </c>
      <c r="E5" s="18" t="s">
        <v>165</v>
      </c>
      <c r="F5" s="18" t="s">
        <v>8</v>
      </c>
      <c r="G5" s="18" t="s">
        <v>303</v>
      </c>
      <c r="H5" s="18" t="s">
        <v>7</v>
      </c>
      <c r="I5" s="18" t="s">
        <v>8</v>
      </c>
      <c r="J5" s="122"/>
      <c r="K5" s="122"/>
      <c r="L5" s="122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327</v>
      </c>
      <c r="K6" s="19" t="s">
        <v>328</v>
      </c>
      <c r="L6" s="19" t="s">
        <v>329</v>
      </c>
      <c r="M6" s="5"/>
    </row>
    <row r="7" spans="1:13" ht="15.75" x14ac:dyDescent="0.25">
      <c r="A7" s="54" t="s">
        <v>166</v>
      </c>
      <c r="B7" s="51" t="s">
        <v>167</v>
      </c>
      <c r="C7" s="55" t="s">
        <v>338</v>
      </c>
      <c r="D7" s="49">
        <f t="shared" ref="D7:I7" si="0">D9+D18+D20+D25+D31+D38+D44+D47+D49+D54+D57+D59+D36</f>
        <v>559237797.35000002</v>
      </c>
      <c r="E7" s="49">
        <f t="shared" si="0"/>
        <v>501085930</v>
      </c>
      <c r="F7" s="49">
        <f t="shared" si="0"/>
        <v>90962283.449999988</v>
      </c>
      <c r="G7" s="49">
        <f t="shared" si="0"/>
        <v>21128158.420000002</v>
      </c>
      <c r="H7" s="49">
        <f t="shared" si="0"/>
        <v>15205611.039999999</v>
      </c>
      <c r="I7" s="49">
        <f t="shared" si="0"/>
        <v>5938562.040000001</v>
      </c>
      <c r="J7" s="49">
        <f>G7/D7*100</f>
        <v>3.7780276154647865</v>
      </c>
      <c r="K7" s="49">
        <f>H7/E7*100</f>
        <v>3.0345316301337775</v>
      </c>
      <c r="L7" s="49">
        <f>I7/F7*100</f>
        <v>6.5285982439791113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168</v>
      </c>
      <c r="B9" s="47" t="s">
        <v>169</v>
      </c>
      <c r="C9" s="48" t="s">
        <v>170</v>
      </c>
      <c r="D9" s="49">
        <f t="shared" ref="D9:I9" si="1">SUM(D10:D17)</f>
        <v>157631883.90000001</v>
      </c>
      <c r="E9" s="49">
        <f t="shared" si="1"/>
        <v>121665000</v>
      </c>
      <c r="F9" s="49">
        <f t="shared" si="1"/>
        <v>35966883.899999999</v>
      </c>
      <c r="G9" s="49">
        <f t="shared" si="1"/>
        <v>7590704.5600000005</v>
      </c>
      <c r="H9" s="49">
        <f t="shared" si="1"/>
        <v>5457079.4199999999</v>
      </c>
      <c r="I9" s="49">
        <f t="shared" si="1"/>
        <v>2133625.14</v>
      </c>
      <c r="J9" s="49">
        <f t="shared" ref="J9:L13" si="2">G9/D9*100</f>
        <v>4.8154626920626438</v>
      </c>
      <c r="K9" s="49">
        <f t="shared" si="2"/>
        <v>4.4853321990712205</v>
      </c>
      <c r="L9" s="49">
        <f t="shared" si="2"/>
        <v>5.9321934753430225</v>
      </c>
      <c r="M9" s="7"/>
    </row>
    <row r="10" spans="1:13" ht="47.25" x14ac:dyDescent="0.25">
      <c r="A10" s="56" t="s">
        <v>171</v>
      </c>
      <c r="B10" s="57" t="s">
        <v>169</v>
      </c>
      <c r="C10" s="58" t="s">
        <v>172</v>
      </c>
      <c r="D10" s="59">
        <f>E10+F10</f>
        <v>7689890.8600000003</v>
      </c>
      <c r="E10" s="59">
        <v>2520000</v>
      </c>
      <c r="F10" s="59">
        <v>5169890.8600000003</v>
      </c>
      <c r="G10" s="59">
        <f>H10+I10</f>
        <v>198456.18</v>
      </c>
      <c r="H10" s="59">
        <v>83900</v>
      </c>
      <c r="I10" s="59">
        <v>114556.18</v>
      </c>
      <c r="J10" s="26">
        <f t="shared" si="2"/>
        <v>2.5807411784255154</v>
      </c>
      <c r="K10" s="26">
        <f t="shared" si="2"/>
        <v>3.3293650793650791</v>
      </c>
      <c r="L10" s="26">
        <f t="shared" si="2"/>
        <v>2.2158336240003331</v>
      </c>
      <c r="M10" s="7"/>
    </row>
    <row r="11" spans="1:13" ht="78.75" x14ac:dyDescent="0.25">
      <c r="A11" s="56" t="s">
        <v>173</v>
      </c>
      <c r="B11" s="57" t="s">
        <v>169</v>
      </c>
      <c r="C11" s="58" t="s">
        <v>174</v>
      </c>
      <c r="D11" s="59">
        <f t="shared" ref="D11:D17" si="3">E11+F11</f>
        <v>51000</v>
      </c>
      <c r="E11" s="59"/>
      <c r="F11" s="59">
        <v>51000</v>
      </c>
      <c r="G11" s="59">
        <f t="shared" ref="G11:G17" si="4">H11+I11</f>
        <v>0</v>
      </c>
      <c r="H11" s="59"/>
      <c r="I11" s="59"/>
      <c r="J11" s="26">
        <f t="shared" si="2"/>
        <v>0</v>
      </c>
      <c r="K11" s="26" t="e">
        <f t="shared" si="2"/>
        <v>#DIV/0!</v>
      </c>
      <c r="L11" s="26">
        <f t="shared" si="2"/>
        <v>0</v>
      </c>
      <c r="M11" s="7"/>
    </row>
    <row r="12" spans="1:13" ht="78.75" x14ac:dyDescent="0.25">
      <c r="A12" s="56" t="s">
        <v>175</v>
      </c>
      <c r="B12" s="57" t="s">
        <v>169</v>
      </c>
      <c r="C12" s="58" t="s">
        <v>176</v>
      </c>
      <c r="D12" s="59">
        <f t="shared" si="3"/>
        <v>55177893.039999999</v>
      </c>
      <c r="E12" s="59">
        <v>24490000</v>
      </c>
      <c r="F12" s="59">
        <v>30687893.039999999</v>
      </c>
      <c r="G12" s="59">
        <f>H12+I12</f>
        <v>3275658.61</v>
      </c>
      <c r="H12" s="59">
        <v>1256589.6499999999</v>
      </c>
      <c r="I12" s="59">
        <v>2019068.96</v>
      </c>
      <c r="J12" s="26">
        <f t="shared" si="2"/>
        <v>5.9365416646579519</v>
      </c>
      <c r="K12" s="26">
        <f t="shared" si="2"/>
        <v>5.1310316455696201</v>
      </c>
      <c r="L12" s="26">
        <f t="shared" si="2"/>
        <v>6.5793665188035337</v>
      </c>
      <c r="M12" s="7"/>
    </row>
    <row r="13" spans="1:13" ht="15.75" x14ac:dyDescent="0.25">
      <c r="A13" s="56" t="s">
        <v>177</v>
      </c>
      <c r="B13" s="57" t="s">
        <v>169</v>
      </c>
      <c r="C13" s="58" t="s">
        <v>178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0</v>
      </c>
      <c r="H13" s="59"/>
      <c r="I13" s="59">
        <v>0</v>
      </c>
      <c r="J13" s="26"/>
      <c r="K13" s="26">
        <f t="shared" si="2"/>
        <v>0</v>
      </c>
      <c r="L13" s="26"/>
      <c r="M13" s="7"/>
    </row>
    <row r="14" spans="1:13" ht="63" x14ac:dyDescent="0.25">
      <c r="A14" s="56" t="s">
        <v>179</v>
      </c>
      <c r="B14" s="57" t="s">
        <v>169</v>
      </c>
      <c r="C14" s="58" t="s">
        <v>180</v>
      </c>
      <c r="D14" s="59">
        <f t="shared" si="3"/>
        <v>16350000</v>
      </c>
      <c r="E14" s="59">
        <v>16350000</v>
      </c>
      <c r="F14" s="59">
        <v>0</v>
      </c>
      <c r="G14" s="59">
        <f t="shared" si="4"/>
        <v>663055.65</v>
      </c>
      <c r="H14" s="59">
        <v>663055.65</v>
      </c>
      <c r="I14" s="59">
        <v>0</v>
      </c>
      <c r="J14" s="26">
        <f>G14/D14*100</f>
        <v>4.05538623853211</v>
      </c>
      <c r="K14" s="26">
        <f>H14/E14*100</f>
        <v>4.05538623853211</v>
      </c>
      <c r="L14" s="26" t="e">
        <f>I14/F14*100</f>
        <v>#DIV/0!</v>
      </c>
      <c r="M14" s="7"/>
    </row>
    <row r="15" spans="1:13" ht="31.5" x14ac:dyDescent="0.25">
      <c r="A15" s="56" t="s">
        <v>181</v>
      </c>
      <c r="B15" s="57" t="s">
        <v>169</v>
      </c>
      <c r="C15" s="58" t="s">
        <v>182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75" x14ac:dyDescent="0.25">
      <c r="A16" s="56" t="s">
        <v>183</v>
      </c>
      <c r="B16" s="57" t="s">
        <v>169</v>
      </c>
      <c r="C16" s="58" t="s">
        <v>184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185</v>
      </c>
      <c r="B17" s="57" t="s">
        <v>169</v>
      </c>
      <c r="C17" s="58" t="s">
        <v>186</v>
      </c>
      <c r="D17" s="59">
        <f t="shared" si="3"/>
        <v>78157100</v>
      </c>
      <c r="E17" s="59">
        <v>78155000</v>
      </c>
      <c r="F17" s="59">
        <v>2100</v>
      </c>
      <c r="G17" s="59">
        <f t="shared" si="4"/>
        <v>3453534.12</v>
      </c>
      <c r="H17" s="59">
        <v>3453534.12</v>
      </c>
      <c r="I17" s="59"/>
      <c r="J17" s="26">
        <f t="shared" ref="J17:J61" si="5">G17/D17*100</f>
        <v>4.4187081148097871</v>
      </c>
      <c r="K17" s="26">
        <f t="shared" ref="K17:K61" si="6">H17/E17*100</f>
        <v>4.4188268440918685</v>
      </c>
      <c r="L17" s="26">
        <f t="shared" ref="L17:L61" si="7">I17/F17*100</f>
        <v>0</v>
      </c>
      <c r="M17" s="7"/>
    </row>
    <row r="18" spans="1:13" ht="15.75" x14ac:dyDescent="0.25">
      <c r="A18" s="46" t="s">
        <v>187</v>
      </c>
      <c r="B18" s="47" t="s">
        <v>169</v>
      </c>
      <c r="C18" s="48" t="s">
        <v>188</v>
      </c>
      <c r="D18" s="49">
        <f>D19</f>
        <v>883200</v>
      </c>
      <c r="E18" s="49">
        <f>E19</f>
        <v>0</v>
      </c>
      <c r="F18" s="49">
        <f>F19</f>
        <v>883200</v>
      </c>
      <c r="G18" s="49">
        <f>G19</f>
        <v>0</v>
      </c>
      <c r="H18" s="49">
        <v>0</v>
      </c>
      <c r="I18" s="49">
        <f>I19</f>
        <v>0</v>
      </c>
      <c r="J18" s="49">
        <f t="shared" si="5"/>
        <v>0</v>
      </c>
      <c r="K18" s="49" t="e">
        <f t="shared" si="6"/>
        <v>#DIV/0!</v>
      </c>
      <c r="L18" s="49">
        <f t="shared" si="7"/>
        <v>0</v>
      </c>
      <c r="M18" s="7"/>
    </row>
    <row r="19" spans="1:13" ht="31.5" x14ac:dyDescent="0.25">
      <c r="A19" s="56" t="s">
        <v>189</v>
      </c>
      <c r="B19" s="57" t="s">
        <v>169</v>
      </c>
      <c r="C19" s="58" t="s">
        <v>190</v>
      </c>
      <c r="D19" s="59">
        <f>E19+F19</f>
        <v>883200</v>
      </c>
      <c r="E19" s="59"/>
      <c r="F19" s="59">
        <v>883200</v>
      </c>
      <c r="G19" s="59">
        <f>I19</f>
        <v>0</v>
      </c>
      <c r="H19" s="59">
        <v>0</v>
      </c>
      <c r="I19" s="59"/>
      <c r="J19" s="26">
        <f t="shared" si="5"/>
        <v>0</v>
      </c>
      <c r="K19" s="26" t="e">
        <f t="shared" si="6"/>
        <v>#DIV/0!</v>
      </c>
      <c r="L19" s="26">
        <f t="shared" si="7"/>
        <v>0</v>
      </c>
      <c r="M19" s="7"/>
    </row>
    <row r="20" spans="1:13" ht="47.25" x14ac:dyDescent="0.25">
      <c r="A20" s="46" t="s">
        <v>191</v>
      </c>
      <c r="B20" s="47" t="s">
        <v>169</v>
      </c>
      <c r="C20" s="48" t="s">
        <v>192</v>
      </c>
      <c r="D20" s="49">
        <f t="shared" ref="D20:I20" si="8">D22+D23+D21+D24</f>
        <v>8915200</v>
      </c>
      <c r="E20" s="49">
        <f t="shared" si="8"/>
        <v>7950000</v>
      </c>
      <c r="F20" s="49">
        <f t="shared" si="8"/>
        <v>965200</v>
      </c>
      <c r="G20" s="49">
        <f t="shared" si="8"/>
        <v>432315.98</v>
      </c>
      <c r="H20" s="49">
        <f t="shared" si="8"/>
        <v>425865.98</v>
      </c>
      <c r="I20" s="49">
        <f t="shared" si="8"/>
        <v>6450</v>
      </c>
      <c r="J20" s="49">
        <f t="shared" si="5"/>
        <v>4.8492011396267047</v>
      </c>
      <c r="K20" s="49">
        <f t="shared" si="6"/>
        <v>5.3568047798742136</v>
      </c>
      <c r="L20" s="49">
        <f t="shared" si="7"/>
        <v>0.6682552838789888</v>
      </c>
      <c r="M20" s="7"/>
    </row>
    <row r="21" spans="1:13" ht="15.75" x14ac:dyDescent="0.25">
      <c r="A21" s="56" t="s">
        <v>314</v>
      </c>
      <c r="B21" s="57" t="s">
        <v>169</v>
      </c>
      <c r="C21" s="58" t="s">
        <v>315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193</v>
      </c>
      <c r="B22" s="57" t="s">
        <v>169</v>
      </c>
      <c r="C22" s="58" t="s">
        <v>194</v>
      </c>
      <c r="D22" s="59">
        <f>E22+F22</f>
        <v>8261000</v>
      </c>
      <c r="E22" s="59">
        <v>7950000</v>
      </c>
      <c r="F22" s="59">
        <v>311000</v>
      </c>
      <c r="G22" s="59">
        <f>H22+I22</f>
        <v>432315.98</v>
      </c>
      <c r="H22" s="59">
        <v>425865.98</v>
      </c>
      <c r="I22" s="59">
        <v>6450</v>
      </c>
      <c r="J22" s="26">
        <f t="shared" si="5"/>
        <v>5.2332160755356494</v>
      </c>
      <c r="K22" s="26">
        <f t="shared" si="6"/>
        <v>5.3568047798742136</v>
      </c>
      <c r="L22" s="26">
        <f t="shared" si="7"/>
        <v>2.07395498392283</v>
      </c>
      <c r="M22" s="7"/>
    </row>
    <row r="23" spans="1:13" ht="15.75" x14ac:dyDescent="0.25">
      <c r="A23" s="56" t="s">
        <v>195</v>
      </c>
      <c r="B23" s="57" t="s">
        <v>169</v>
      </c>
      <c r="C23" s="58" t="s">
        <v>196</v>
      </c>
      <c r="D23" s="59">
        <f>E23+F23</f>
        <v>654200</v>
      </c>
      <c r="E23" s="59"/>
      <c r="F23" s="59">
        <v>654200</v>
      </c>
      <c r="G23" s="59">
        <f>H23+I23</f>
        <v>0</v>
      </c>
      <c r="H23" s="59">
        <v>0</v>
      </c>
      <c r="I23" s="59"/>
      <c r="J23" s="26">
        <f t="shared" si="5"/>
        <v>0</v>
      </c>
      <c r="K23" s="26" t="e">
        <f t="shared" si="6"/>
        <v>#DIV/0!</v>
      </c>
      <c r="L23" s="26">
        <f t="shared" si="7"/>
        <v>0</v>
      </c>
      <c r="M23" s="7"/>
    </row>
    <row r="24" spans="1:13" ht="47.25" x14ac:dyDescent="0.25">
      <c r="A24" s="56" t="s">
        <v>330</v>
      </c>
      <c r="B24" s="57" t="s">
        <v>169</v>
      </c>
      <c r="C24" s="58" t="s">
        <v>331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75" x14ac:dyDescent="0.25">
      <c r="A25" s="46" t="s">
        <v>197</v>
      </c>
      <c r="B25" s="47" t="s">
        <v>169</v>
      </c>
      <c r="C25" s="48" t="s">
        <v>198</v>
      </c>
      <c r="D25" s="49">
        <f>D26+D27+D28+D29+D30</f>
        <v>8355150</v>
      </c>
      <c r="E25" s="49">
        <f t="shared" ref="E25:I25" si="9">E26+E27+E28+E29+E30</f>
        <v>5182300</v>
      </c>
      <c r="F25" s="49">
        <f t="shared" si="9"/>
        <v>3172850</v>
      </c>
      <c r="G25" s="49">
        <f t="shared" si="9"/>
        <v>7698.62</v>
      </c>
      <c r="H25" s="49">
        <f t="shared" si="9"/>
        <v>0</v>
      </c>
      <c r="I25" s="49">
        <f t="shared" si="9"/>
        <v>7698.62</v>
      </c>
      <c r="J25" s="49">
        <f t="shared" si="5"/>
        <v>9.2142211689796111E-2</v>
      </c>
      <c r="K25" s="49">
        <f t="shared" si="6"/>
        <v>0</v>
      </c>
      <c r="L25" s="49">
        <f t="shared" si="7"/>
        <v>0.24264052823171597</v>
      </c>
      <c r="M25" s="7"/>
    </row>
    <row r="26" spans="1:13" ht="15.75" x14ac:dyDescent="0.25">
      <c r="A26" s="56" t="s">
        <v>199</v>
      </c>
      <c r="B26" s="57" t="s">
        <v>169</v>
      </c>
      <c r="C26" s="58" t="s">
        <v>200</v>
      </c>
      <c r="D26" s="59">
        <f>E26+F26</f>
        <v>119500</v>
      </c>
      <c r="E26" s="59"/>
      <c r="F26" s="59">
        <v>119500</v>
      </c>
      <c r="G26" s="59">
        <f>H26+I26</f>
        <v>7698.62</v>
      </c>
      <c r="H26" s="59"/>
      <c r="I26" s="59">
        <v>7698.62</v>
      </c>
      <c r="J26" s="26">
        <f t="shared" si="5"/>
        <v>6.442359832635983</v>
      </c>
      <c r="K26" s="26" t="e">
        <f t="shared" si="6"/>
        <v>#DIV/0!</v>
      </c>
      <c r="L26" s="26">
        <f t="shared" si="7"/>
        <v>6.442359832635983</v>
      </c>
      <c r="M26" s="7"/>
    </row>
    <row r="27" spans="1:13" ht="15.75" x14ac:dyDescent="0.25">
      <c r="A27" s="56" t="s">
        <v>201</v>
      </c>
      <c r="B27" s="57" t="s">
        <v>169</v>
      </c>
      <c r="C27" s="58" t="s">
        <v>202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203</v>
      </c>
      <c r="B28" s="57" t="s">
        <v>169</v>
      </c>
      <c r="C28" s="58" t="s">
        <v>204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75" x14ac:dyDescent="0.25">
      <c r="A29" s="56" t="s">
        <v>205</v>
      </c>
      <c r="B29" s="57" t="s">
        <v>169</v>
      </c>
      <c r="C29" s="58" t="s">
        <v>206</v>
      </c>
      <c r="D29" s="59">
        <f t="shared" si="10"/>
        <v>7731750</v>
      </c>
      <c r="E29" s="59">
        <v>4978400</v>
      </c>
      <c r="F29" s="59">
        <v>2753350</v>
      </c>
      <c r="G29" s="59">
        <f>H29+I29</f>
        <v>0</v>
      </c>
      <c r="H29" s="59">
        <v>0</v>
      </c>
      <c r="I29" s="59"/>
      <c r="J29" s="26">
        <f t="shared" si="5"/>
        <v>0</v>
      </c>
      <c r="K29" s="26">
        <f t="shared" si="6"/>
        <v>0</v>
      </c>
      <c r="L29" s="26">
        <f t="shared" si="7"/>
        <v>0</v>
      </c>
      <c r="M29" s="7"/>
    </row>
    <row r="30" spans="1:13" ht="31.5" x14ac:dyDescent="0.25">
      <c r="A30" s="56" t="s">
        <v>207</v>
      </c>
      <c r="B30" s="57" t="s">
        <v>169</v>
      </c>
      <c r="C30" s="58" t="s">
        <v>208</v>
      </c>
      <c r="D30" s="59">
        <f t="shared" si="10"/>
        <v>503900</v>
      </c>
      <c r="E30" s="59">
        <v>203900</v>
      </c>
      <c r="F30" s="59">
        <v>300000</v>
      </c>
      <c r="G30" s="59">
        <f>H30+I30</f>
        <v>0</v>
      </c>
      <c r="H30" s="59"/>
      <c r="I30" s="59"/>
      <c r="J30" s="26">
        <f t="shared" si="5"/>
        <v>0</v>
      </c>
      <c r="K30" s="26">
        <f t="shared" si="6"/>
        <v>0</v>
      </c>
      <c r="L30" s="26">
        <f t="shared" si="7"/>
        <v>0</v>
      </c>
      <c r="M30" s="7"/>
    </row>
    <row r="31" spans="1:13" ht="31.5" x14ac:dyDescent="0.25">
      <c r="A31" s="46" t="s">
        <v>209</v>
      </c>
      <c r="B31" s="47" t="s">
        <v>169</v>
      </c>
      <c r="C31" s="48" t="s">
        <v>210</v>
      </c>
      <c r="D31" s="49">
        <f>D32+D33+D34+D35</f>
        <v>47266033.450000003</v>
      </c>
      <c r="E31" s="49">
        <f>E32+E33+E34+E35</f>
        <v>0</v>
      </c>
      <c r="F31" s="49">
        <f t="shared" ref="F31:I31" si="12">F32+F33+F34</f>
        <v>47266033.450000003</v>
      </c>
      <c r="G31" s="49">
        <f>G32+G33+G34+G35</f>
        <v>3662373.62</v>
      </c>
      <c r="H31" s="49">
        <f>H32+H33+H34+H35</f>
        <v>0</v>
      </c>
      <c r="I31" s="49">
        <f t="shared" si="12"/>
        <v>3662373.62</v>
      </c>
      <c r="J31" s="49">
        <f t="shared" si="5"/>
        <v>7.7484259894036009</v>
      </c>
      <c r="K31" s="49" t="e">
        <f t="shared" si="6"/>
        <v>#DIV/0!</v>
      </c>
      <c r="L31" s="49">
        <f t="shared" si="7"/>
        <v>7.7484259894036009</v>
      </c>
      <c r="M31" s="7"/>
    </row>
    <row r="32" spans="1:13" ht="15.75" x14ac:dyDescent="0.25">
      <c r="A32" s="56" t="s">
        <v>211</v>
      </c>
      <c r="B32" s="57" t="s">
        <v>169</v>
      </c>
      <c r="C32" s="58" t="s">
        <v>212</v>
      </c>
      <c r="D32" s="59">
        <f>E32+F32</f>
        <v>22508333.449999999</v>
      </c>
      <c r="E32" s="59">
        <v>0</v>
      </c>
      <c r="F32" s="59">
        <v>22508333.449999999</v>
      </c>
      <c r="G32" s="59">
        <f>H32+I32</f>
        <v>3444464.22</v>
      </c>
      <c r="H32" s="59">
        <v>0</v>
      </c>
      <c r="I32" s="59">
        <v>3444464.22</v>
      </c>
      <c r="J32" s="26">
        <f t="shared" si="5"/>
        <v>15.303061986581687</v>
      </c>
      <c r="K32" s="26" t="e">
        <f t="shared" si="6"/>
        <v>#DIV/0!</v>
      </c>
      <c r="L32" s="26">
        <f t="shared" si="7"/>
        <v>15.303061986581687</v>
      </c>
      <c r="M32" s="7"/>
    </row>
    <row r="33" spans="1:13" ht="15.75" x14ac:dyDescent="0.25">
      <c r="A33" s="56" t="s">
        <v>213</v>
      </c>
      <c r="B33" s="57" t="s">
        <v>169</v>
      </c>
      <c r="C33" s="58" t="s">
        <v>214</v>
      </c>
      <c r="D33" s="59">
        <f t="shared" ref="D33:D35" si="13">E33+F33</f>
        <v>19695200</v>
      </c>
      <c r="E33" s="59"/>
      <c r="F33" s="59">
        <v>19695200</v>
      </c>
      <c r="G33" s="59">
        <f>H33+I33</f>
        <v>106327.44</v>
      </c>
      <c r="H33" s="59">
        <v>0</v>
      </c>
      <c r="I33" s="59">
        <v>106327.44</v>
      </c>
      <c r="J33" s="26">
        <f t="shared" si="5"/>
        <v>0.53986473861651574</v>
      </c>
      <c r="K33" s="26" t="e">
        <f t="shared" si="6"/>
        <v>#DIV/0!</v>
      </c>
      <c r="L33" s="26">
        <f t="shared" si="7"/>
        <v>0.53986473861651574</v>
      </c>
      <c r="M33" s="7"/>
    </row>
    <row r="34" spans="1:13" ht="15.75" x14ac:dyDescent="0.25">
      <c r="A34" s="56" t="s">
        <v>215</v>
      </c>
      <c r="B34" s="57" t="s">
        <v>169</v>
      </c>
      <c r="C34" s="58" t="s">
        <v>216</v>
      </c>
      <c r="D34" s="59">
        <f t="shared" si="13"/>
        <v>5062500</v>
      </c>
      <c r="E34" s="59">
        <v>0</v>
      </c>
      <c r="F34" s="59">
        <v>5062500</v>
      </c>
      <c r="G34" s="59">
        <f>H34+I34</f>
        <v>111581.96</v>
      </c>
      <c r="H34" s="59">
        <v>0</v>
      </c>
      <c r="I34" s="59">
        <v>111581.96</v>
      </c>
      <c r="J34" s="26">
        <f t="shared" si="5"/>
        <v>2.2040880987654323</v>
      </c>
      <c r="K34" s="26" t="e">
        <f t="shared" si="6"/>
        <v>#DIV/0!</v>
      </c>
      <c r="L34" s="26">
        <f t="shared" si="7"/>
        <v>2.2040880987654323</v>
      </c>
      <c r="M34" s="7"/>
    </row>
    <row r="35" spans="1:13" ht="31.5" x14ac:dyDescent="0.25">
      <c r="A35" s="56" t="s">
        <v>333</v>
      </c>
      <c r="B35" s="57" t="s">
        <v>169</v>
      </c>
      <c r="C35" s="58" t="s">
        <v>334</v>
      </c>
      <c r="D35" s="59">
        <f t="shared" si="13"/>
        <v>0</v>
      </c>
      <c r="E35" s="59"/>
      <c r="F35" s="59">
        <v>0</v>
      </c>
      <c r="G35" s="59">
        <f t="shared" ref="G35" si="14">H35+I35</f>
        <v>0</v>
      </c>
      <c r="H35" s="59"/>
      <c r="I35" s="59">
        <v>0</v>
      </c>
      <c r="J35" s="26" t="e">
        <f t="shared" si="5"/>
        <v>#DIV/0!</v>
      </c>
      <c r="K35" s="26" t="e">
        <f t="shared" si="6"/>
        <v>#DIV/0!</v>
      </c>
      <c r="L35" s="26" t="e">
        <f t="shared" si="7"/>
        <v>#DIV/0!</v>
      </c>
      <c r="M35" s="7"/>
    </row>
    <row r="36" spans="1:13" ht="15.75" x14ac:dyDescent="0.25">
      <c r="A36" s="46" t="s">
        <v>323</v>
      </c>
      <c r="B36" s="47" t="s">
        <v>169</v>
      </c>
      <c r="C36" s="48" t="s">
        <v>325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324</v>
      </c>
      <c r="B37" s="57" t="s">
        <v>169</v>
      </c>
      <c r="C37" s="48" t="s">
        <v>326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217</v>
      </c>
      <c r="B38" s="47" t="s">
        <v>169</v>
      </c>
      <c r="C38" s="48" t="s">
        <v>218</v>
      </c>
      <c r="D38" s="49">
        <f>D39+D40+D42+D43+D41</f>
        <v>287614030</v>
      </c>
      <c r="E38" s="49">
        <f>E39+E40+E42+E43+E41</f>
        <v>287614030</v>
      </c>
      <c r="F38" s="49">
        <v>0</v>
      </c>
      <c r="G38" s="49">
        <f>G39+G40+G42+G43+G41</f>
        <v>6429603.1500000004</v>
      </c>
      <c r="H38" s="49">
        <f>H39+H40+H42+H43+H41</f>
        <v>6429603.1500000004</v>
      </c>
      <c r="I38" s="49">
        <v>0</v>
      </c>
      <c r="J38" s="49">
        <f t="shared" si="5"/>
        <v>2.2354970479013145</v>
      </c>
      <c r="K38" s="49">
        <f t="shared" si="6"/>
        <v>2.2354970479013145</v>
      </c>
      <c r="L38" s="49" t="e">
        <f t="shared" si="7"/>
        <v>#DIV/0!</v>
      </c>
      <c r="M38" s="7"/>
    </row>
    <row r="39" spans="1:13" ht="15.75" x14ac:dyDescent="0.25">
      <c r="A39" s="56" t="s">
        <v>219</v>
      </c>
      <c r="B39" s="57" t="s">
        <v>169</v>
      </c>
      <c r="C39" s="58" t="s">
        <v>220</v>
      </c>
      <c r="D39" s="59">
        <f>E39+F39</f>
        <v>84033530</v>
      </c>
      <c r="E39" s="59">
        <v>84033530</v>
      </c>
      <c r="F39" s="59">
        <v>0</v>
      </c>
      <c r="G39" s="59">
        <f>H39+I39</f>
        <v>1917619.87</v>
      </c>
      <c r="H39" s="59">
        <v>1917619.87</v>
      </c>
      <c r="I39" s="59">
        <v>0</v>
      </c>
      <c r="J39" s="26">
        <f t="shared" si="5"/>
        <v>2.2819699112961218</v>
      </c>
      <c r="K39" s="26">
        <f t="shared" si="6"/>
        <v>2.2819699112961218</v>
      </c>
      <c r="L39" s="26" t="e">
        <f t="shared" si="7"/>
        <v>#DIV/0!</v>
      </c>
      <c r="M39" s="7"/>
    </row>
    <row r="40" spans="1:13" ht="15.75" x14ac:dyDescent="0.25">
      <c r="A40" s="56" t="s">
        <v>221</v>
      </c>
      <c r="B40" s="57" t="s">
        <v>169</v>
      </c>
      <c r="C40" s="58" t="s">
        <v>222</v>
      </c>
      <c r="D40" s="59">
        <f t="shared" ref="D40:D43" si="15">E40+F40</f>
        <v>150745900</v>
      </c>
      <c r="E40" s="59">
        <v>150745900</v>
      </c>
      <c r="F40" s="59">
        <v>0</v>
      </c>
      <c r="G40" s="59">
        <f t="shared" ref="G40:G43" si="16">H40+I40</f>
        <v>2773151.5</v>
      </c>
      <c r="H40" s="59">
        <v>2773151.5</v>
      </c>
      <c r="I40" s="59">
        <v>0</v>
      </c>
      <c r="J40" s="26">
        <f t="shared" si="5"/>
        <v>1.8396198503574559</v>
      </c>
      <c r="K40" s="26">
        <f t="shared" si="6"/>
        <v>1.8396198503574559</v>
      </c>
      <c r="L40" s="26" t="e">
        <f t="shared" si="7"/>
        <v>#DIV/0!</v>
      </c>
      <c r="M40" s="7"/>
    </row>
    <row r="41" spans="1:13" ht="15.75" x14ac:dyDescent="0.25">
      <c r="A41" s="56" t="s">
        <v>340</v>
      </c>
      <c r="B41" s="57" t="s">
        <v>169</v>
      </c>
      <c r="C41" s="58" t="s">
        <v>341</v>
      </c>
      <c r="D41" s="59">
        <f t="shared" si="15"/>
        <v>35175000</v>
      </c>
      <c r="E41" s="59">
        <v>35175000</v>
      </c>
      <c r="F41" s="59">
        <v>0</v>
      </c>
      <c r="G41" s="59">
        <f t="shared" si="16"/>
        <v>1078771.76</v>
      </c>
      <c r="H41" s="59">
        <v>1078771.76</v>
      </c>
      <c r="I41" s="59">
        <v>0</v>
      </c>
      <c r="J41" s="26">
        <f t="shared" ref="J41" si="17">G41/D41*100</f>
        <v>3.0668706751954513</v>
      </c>
      <c r="K41" s="26">
        <f t="shared" ref="K41" si="18">H41/E41*100</f>
        <v>3.0668706751954513</v>
      </c>
      <c r="L41" s="26" t="e">
        <f t="shared" si="7"/>
        <v>#DIV/0!</v>
      </c>
      <c r="M41" s="7"/>
    </row>
    <row r="42" spans="1:13" ht="31.5" x14ac:dyDescent="0.25">
      <c r="A42" s="56" t="s">
        <v>223</v>
      </c>
      <c r="B42" s="57" t="s">
        <v>169</v>
      </c>
      <c r="C42" s="58" t="s">
        <v>224</v>
      </c>
      <c r="D42" s="59">
        <f t="shared" si="15"/>
        <v>699600</v>
      </c>
      <c r="E42" s="59">
        <v>699600</v>
      </c>
      <c r="F42" s="59">
        <v>0</v>
      </c>
      <c r="G42" s="59">
        <f t="shared" si="16"/>
        <v>0</v>
      </c>
      <c r="H42" s="59"/>
      <c r="I42" s="26">
        <v>0</v>
      </c>
      <c r="J42" s="26">
        <f t="shared" si="5"/>
        <v>0</v>
      </c>
      <c r="K42" s="26">
        <f t="shared" si="6"/>
        <v>0</v>
      </c>
      <c r="L42" s="26" t="e">
        <f t="shared" si="7"/>
        <v>#DIV/0!</v>
      </c>
      <c r="M42" s="7"/>
    </row>
    <row r="43" spans="1:13" ht="15.75" x14ac:dyDescent="0.25">
      <c r="A43" s="56" t="s">
        <v>225</v>
      </c>
      <c r="B43" s="57" t="s">
        <v>169</v>
      </c>
      <c r="C43" s="58" t="s">
        <v>226</v>
      </c>
      <c r="D43" s="59">
        <f t="shared" si="15"/>
        <v>16960000</v>
      </c>
      <c r="E43" s="59">
        <v>16960000</v>
      </c>
      <c r="F43" s="59">
        <v>0</v>
      </c>
      <c r="G43" s="59">
        <f t="shared" si="16"/>
        <v>660060.02</v>
      </c>
      <c r="H43" s="59">
        <v>660060.02</v>
      </c>
      <c r="I43" s="26">
        <v>0</v>
      </c>
      <c r="J43" s="26">
        <f t="shared" si="5"/>
        <v>3.8918633254716983</v>
      </c>
      <c r="K43" s="26">
        <f t="shared" si="6"/>
        <v>3.8918633254716983</v>
      </c>
      <c r="L43" s="26" t="e">
        <f t="shared" si="7"/>
        <v>#DIV/0!</v>
      </c>
      <c r="M43" s="7"/>
    </row>
    <row r="44" spans="1:13" ht="15.75" x14ac:dyDescent="0.25">
      <c r="A44" s="46" t="s">
        <v>227</v>
      </c>
      <c r="B44" s="47" t="s">
        <v>169</v>
      </c>
      <c r="C44" s="48" t="s">
        <v>228</v>
      </c>
      <c r="D44" s="49">
        <f>D45+D46</f>
        <v>32516800</v>
      </c>
      <c r="E44" s="49">
        <f t="shared" ref="E44:I44" si="19">E45+E46</f>
        <v>32096800</v>
      </c>
      <c r="F44" s="49">
        <f t="shared" si="19"/>
        <v>420000</v>
      </c>
      <c r="G44" s="49">
        <f>H44+I44</f>
        <v>1632848.78</v>
      </c>
      <c r="H44" s="49">
        <f t="shared" si="19"/>
        <v>1617848.78</v>
      </c>
      <c r="I44" s="49">
        <f t="shared" si="19"/>
        <v>15000</v>
      </c>
      <c r="J44" s="49">
        <f t="shared" si="5"/>
        <v>5.0215543349899132</v>
      </c>
      <c r="K44" s="49">
        <f t="shared" si="6"/>
        <v>5.0405298347498819</v>
      </c>
      <c r="L44" s="49">
        <f t="shared" si="7"/>
        <v>3.5714285714285712</v>
      </c>
      <c r="M44" s="7"/>
    </row>
    <row r="45" spans="1:13" ht="15.75" x14ac:dyDescent="0.25">
      <c r="A45" s="56" t="s">
        <v>229</v>
      </c>
      <c r="B45" s="57" t="s">
        <v>169</v>
      </c>
      <c r="C45" s="58" t="s">
        <v>230</v>
      </c>
      <c r="D45" s="59">
        <f>E45+F45</f>
        <v>28926800</v>
      </c>
      <c r="E45" s="59">
        <v>28506800</v>
      </c>
      <c r="F45" s="59">
        <v>420000</v>
      </c>
      <c r="G45" s="59">
        <f>H45+I45</f>
        <v>1426518.01</v>
      </c>
      <c r="H45" s="59">
        <v>1411518.01</v>
      </c>
      <c r="I45" s="59">
        <v>15000</v>
      </c>
      <c r="J45" s="26">
        <f t="shared" si="5"/>
        <v>4.9314753446630801</v>
      </c>
      <c r="K45" s="26">
        <f t="shared" si="6"/>
        <v>4.9515133582162854</v>
      </c>
      <c r="L45" s="26">
        <f t="shared" si="7"/>
        <v>3.5714285714285712</v>
      </c>
      <c r="M45" s="7"/>
    </row>
    <row r="46" spans="1:13" ht="31.5" x14ac:dyDescent="0.25">
      <c r="A46" s="56" t="s">
        <v>231</v>
      </c>
      <c r="B46" s="57" t="s">
        <v>169</v>
      </c>
      <c r="C46" s="58" t="s">
        <v>232</v>
      </c>
      <c r="D46" s="59">
        <f>E46+F46</f>
        <v>3590000</v>
      </c>
      <c r="E46" s="59">
        <v>3590000</v>
      </c>
      <c r="F46" s="59">
        <v>0</v>
      </c>
      <c r="G46" s="59">
        <f>H46+I46</f>
        <v>206330.77</v>
      </c>
      <c r="H46" s="59">
        <v>206330.77</v>
      </c>
      <c r="I46" s="59"/>
      <c r="J46" s="26">
        <f t="shared" si="5"/>
        <v>5.7473752089136489</v>
      </c>
      <c r="K46" s="26">
        <f t="shared" si="6"/>
        <v>5.7473752089136489</v>
      </c>
      <c r="L46" s="26" t="e">
        <f t="shared" si="7"/>
        <v>#DIV/0!</v>
      </c>
      <c r="M46" s="7"/>
    </row>
    <row r="47" spans="1:13" ht="15.75" x14ac:dyDescent="0.25">
      <c r="A47" s="46" t="s">
        <v>319</v>
      </c>
      <c r="B47" s="47" t="s">
        <v>169</v>
      </c>
      <c r="C47" s="48" t="s">
        <v>321</v>
      </c>
      <c r="D47" s="60">
        <f t="shared" ref="D47:I47" si="20">D48</f>
        <v>0</v>
      </c>
      <c r="E47" s="60">
        <f t="shared" si="20"/>
        <v>0</v>
      </c>
      <c r="F47" s="60">
        <f t="shared" si="20"/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31.5" x14ac:dyDescent="0.25">
      <c r="A48" s="56" t="s">
        <v>320</v>
      </c>
      <c r="B48" s="57" t="s">
        <v>169</v>
      </c>
      <c r="C48" s="58" t="s">
        <v>322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75" x14ac:dyDescent="0.25">
      <c r="A49" s="46" t="s">
        <v>233</v>
      </c>
      <c r="B49" s="47" t="s">
        <v>169</v>
      </c>
      <c r="C49" s="48" t="s">
        <v>234</v>
      </c>
      <c r="D49" s="49">
        <f t="shared" ref="D49:I49" si="21">SUM(D50:D53)</f>
        <v>15073500</v>
      </c>
      <c r="E49" s="49">
        <f t="shared" si="21"/>
        <v>14412500</v>
      </c>
      <c r="F49" s="49">
        <f t="shared" si="21"/>
        <v>661000</v>
      </c>
      <c r="G49" s="49">
        <f t="shared" si="21"/>
        <v>1351215.71</v>
      </c>
      <c r="H49" s="49">
        <f t="shared" si="21"/>
        <v>1275213.71</v>
      </c>
      <c r="I49" s="49">
        <f t="shared" si="21"/>
        <v>76002</v>
      </c>
      <c r="J49" s="49">
        <f t="shared" si="5"/>
        <v>8.9641802501078054</v>
      </c>
      <c r="K49" s="49">
        <f t="shared" si="6"/>
        <v>8.8479702341717257</v>
      </c>
      <c r="L49" s="49">
        <f t="shared" si="7"/>
        <v>11.498033282904691</v>
      </c>
      <c r="M49" s="7"/>
    </row>
    <row r="50" spans="1:13" ht="15.75" x14ac:dyDescent="0.25">
      <c r="A50" s="56" t="s">
        <v>235</v>
      </c>
      <c r="B50" s="57" t="s">
        <v>169</v>
      </c>
      <c r="C50" s="58" t="s">
        <v>236</v>
      </c>
      <c r="D50" s="59">
        <f>E50+F50</f>
        <v>1961000</v>
      </c>
      <c r="E50" s="59">
        <v>1300000</v>
      </c>
      <c r="F50" s="59">
        <v>661000</v>
      </c>
      <c r="G50" s="59">
        <f>H50+I50</f>
        <v>396063.67</v>
      </c>
      <c r="H50" s="59">
        <v>320061.67</v>
      </c>
      <c r="I50" s="59">
        <v>76002</v>
      </c>
      <c r="J50" s="26">
        <f t="shared" si="5"/>
        <v>20.197025497195309</v>
      </c>
      <c r="K50" s="26">
        <f t="shared" si="6"/>
        <v>24.62012846153846</v>
      </c>
      <c r="L50" s="26">
        <f t="shared" si="7"/>
        <v>11.498033282904691</v>
      </c>
      <c r="M50" s="7"/>
    </row>
    <row r="51" spans="1:13" ht="15.75" x14ac:dyDescent="0.25">
      <c r="A51" s="56" t="s">
        <v>237</v>
      </c>
      <c r="B51" s="57" t="s">
        <v>169</v>
      </c>
      <c r="C51" s="58" t="s">
        <v>238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843849.69</v>
      </c>
      <c r="H51" s="59">
        <v>843849.69</v>
      </c>
      <c r="I51" s="59">
        <v>0</v>
      </c>
      <c r="J51" s="26">
        <f t="shared" si="5"/>
        <v>8.6983155865708728</v>
      </c>
      <c r="K51" s="26">
        <f t="shared" si="6"/>
        <v>8.6983155865708728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169</v>
      </c>
      <c r="C52" s="58" t="s">
        <v>347</v>
      </c>
      <c r="D52" s="59">
        <f>E52+F52</f>
        <v>1188100</v>
      </c>
      <c r="E52" s="59">
        <v>1188100</v>
      </c>
      <c r="F52" s="59"/>
      <c r="G52" s="59">
        <f t="shared" si="23"/>
        <v>0</v>
      </c>
      <c r="H52" s="59"/>
      <c r="I52" s="59"/>
      <c r="J52" s="26">
        <f t="shared" si="5"/>
        <v>0</v>
      </c>
      <c r="K52" s="26">
        <f t="shared" si="6"/>
        <v>0</v>
      </c>
      <c r="L52" s="26" t="e">
        <f t="shared" si="7"/>
        <v>#DIV/0!</v>
      </c>
      <c r="M52" s="7"/>
    </row>
    <row r="53" spans="1:13" ht="31.5" x14ac:dyDescent="0.25">
      <c r="A53" s="56" t="s">
        <v>239</v>
      </c>
      <c r="B53" s="57" t="s">
        <v>169</v>
      </c>
      <c r="C53" s="58" t="s">
        <v>399</v>
      </c>
      <c r="D53" s="59">
        <f t="shared" si="22"/>
        <v>2223100</v>
      </c>
      <c r="E53" s="59">
        <v>2223100</v>
      </c>
      <c r="F53" s="59">
        <v>0</v>
      </c>
      <c r="G53" s="59">
        <f t="shared" si="23"/>
        <v>111302.35</v>
      </c>
      <c r="H53" s="59">
        <v>111302.35</v>
      </c>
      <c r="I53" s="59">
        <v>0</v>
      </c>
      <c r="J53" s="26">
        <f t="shared" si="5"/>
        <v>5.0066281318879042</v>
      </c>
      <c r="K53" s="26">
        <f t="shared" si="6"/>
        <v>5.0066281318879042</v>
      </c>
      <c r="L53" s="26" t="e">
        <f t="shared" si="7"/>
        <v>#DIV/0!</v>
      </c>
      <c r="M53" s="7"/>
    </row>
    <row r="54" spans="1:13" ht="15.75" x14ac:dyDescent="0.25">
      <c r="A54" s="46" t="s">
        <v>240</v>
      </c>
      <c r="B54" s="47" t="s">
        <v>169</v>
      </c>
      <c r="C54" s="48" t="s">
        <v>241</v>
      </c>
      <c r="D54" s="49">
        <f t="shared" ref="D54:I54" si="24">D55+D56</f>
        <v>524000</v>
      </c>
      <c r="E54" s="49">
        <f t="shared" si="24"/>
        <v>0</v>
      </c>
      <c r="F54" s="49">
        <f t="shared" si="24"/>
        <v>524000</v>
      </c>
      <c r="G54" s="49">
        <f t="shared" si="24"/>
        <v>21398</v>
      </c>
      <c r="H54" s="49">
        <f t="shared" si="24"/>
        <v>0</v>
      </c>
      <c r="I54" s="49">
        <f t="shared" si="24"/>
        <v>21398</v>
      </c>
      <c r="J54" s="49">
        <f t="shared" si="5"/>
        <v>4.0835877862595416</v>
      </c>
      <c r="K54" s="49" t="e">
        <f t="shared" si="6"/>
        <v>#DIV/0!</v>
      </c>
      <c r="L54" s="49">
        <f t="shared" si="7"/>
        <v>4.0835877862595416</v>
      </c>
      <c r="M54" s="7"/>
    </row>
    <row r="55" spans="1:13" ht="15.75" x14ac:dyDescent="0.25">
      <c r="A55" s="56" t="s">
        <v>242</v>
      </c>
      <c r="B55" s="57" t="s">
        <v>169</v>
      </c>
      <c r="C55" s="58" t="s">
        <v>243</v>
      </c>
      <c r="D55" s="59">
        <f>E55+F55</f>
        <v>20000</v>
      </c>
      <c r="E55" s="59"/>
      <c r="F55" s="59">
        <v>20000</v>
      </c>
      <c r="G55" s="59">
        <f>H55+I55</f>
        <v>1398</v>
      </c>
      <c r="H55" s="59"/>
      <c r="I55" s="59">
        <v>1398</v>
      </c>
      <c r="J55" s="26">
        <f t="shared" si="5"/>
        <v>6.99</v>
      </c>
      <c r="K55" s="26" t="e">
        <f t="shared" si="6"/>
        <v>#DIV/0!</v>
      </c>
      <c r="L55" s="26">
        <f t="shared" si="7"/>
        <v>6.99</v>
      </c>
      <c r="M55" s="7"/>
    </row>
    <row r="56" spans="1:13" ht="31.5" x14ac:dyDescent="0.25">
      <c r="A56" s="56" t="s">
        <v>244</v>
      </c>
      <c r="B56" s="57" t="s">
        <v>169</v>
      </c>
      <c r="C56" s="58" t="s">
        <v>245</v>
      </c>
      <c r="D56" s="59">
        <f>E56+F56</f>
        <v>504000</v>
      </c>
      <c r="E56" s="59">
        <v>0</v>
      </c>
      <c r="F56" s="59">
        <v>504000</v>
      </c>
      <c r="G56" s="59">
        <f>H56+I56</f>
        <v>20000</v>
      </c>
      <c r="H56" s="59">
        <v>0</v>
      </c>
      <c r="I56" s="59">
        <v>20000</v>
      </c>
      <c r="J56" s="26">
        <f t="shared" si="5"/>
        <v>3.9682539682539679</v>
      </c>
      <c r="K56" s="26" t="e">
        <f t="shared" si="6"/>
        <v>#DIV/0!</v>
      </c>
      <c r="L56" s="26">
        <f t="shared" si="7"/>
        <v>3.9682539682539679</v>
      </c>
      <c r="M56" s="7"/>
    </row>
    <row r="57" spans="1:13" ht="47.25" x14ac:dyDescent="0.25">
      <c r="A57" s="46" t="s">
        <v>246</v>
      </c>
      <c r="B57" s="47" t="s">
        <v>169</v>
      </c>
      <c r="C57" s="48" t="s">
        <v>247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248</v>
      </c>
      <c r="B58" s="57" t="s">
        <v>169</v>
      </c>
      <c r="C58" s="58" t="s">
        <v>249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250</v>
      </c>
      <c r="B59" s="47" t="s">
        <v>169</v>
      </c>
      <c r="C59" s="48" t="s">
        <v>251</v>
      </c>
      <c r="D59" s="49">
        <f t="shared" ref="D59:G59" si="26">D61</f>
        <v>0</v>
      </c>
      <c r="E59" s="49">
        <f>E61+E60</f>
        <v>31707300</v>
      </c>
      <c r="F59" s="49">
        <f>F61+F60</f>
        <v>1103116.1000000001</v>
      </c>
      <c r="G59" s="49">
        <f t="shared" si="26"/>
        <v>0</v>
      </c>
      <c r="H59" s="49">
        <f>H61+H60</f>
        <v>0</v>
      </c>
      <c r="I59" s="49">
        <f>I61+I60</f>
        <v>16014.66</v>
      </c>
      <c r="J59" s="49" t="e">
        <f t="shared" si="5"/>
        <v>#DIV/0!</v>
      </c>
      <c r="K59" s="49">
        <f t="shared" si="6"/>
        <v>0</v>
      </c>
      <c r="L59" s="49">
        <f t="shared" si="7"/>
        <v>1.4517655938481904</v>
      </c>
      <c r="M59" s="7"/>
    </row>
    <row r="60" spans="1:13" ht="31.5" x14ac:dyDescent="0.25">
      <c r="A60" s="56" t="s">
        <v>252</v>
      </c>
      <c r="B60" s="47"/>
      <c r="C60" s="58" t="s">
        <v>348</v>
      </c>
      <c r="D60" s="49"/>
      <c r="E60" s="26">
        <v>31707300</v>
      </c>
      <c r="F60" s="49"/>
      <c r="G60" s="49"/>
      <c r="H60" s="26"/>
      <c r="I60" s="49"/>
      <c r="J60" s="49"/>
      <c r="K60" s="49"/>
      <c r="L60" s="49"/>
      <c r="M60" s="7"/>
    </row>
    <row r="61" spans="1:13" ht="32.25" thickBot="1" x14ac:dyDescent="0.3">
      <c r="A61" s="56" t="s">
        <v>252</v>
      </c>
      <c r="B61" s="57" t="s">
        <v>169</v>
      </c>
      <c r="C61" s="58" t="s">
        <v>253</v>
      </c>
      <c r="D61" s="59"/>
      <c r="E61" s="59"/>
      <c r="F61" s="59">
        <v>1103116.1000000001</v>
      </c>
      <c r="G61" s="59"/>
      <c r="H61" s="59"/>
      <c r="I61" s="59">
        <v>16014.66</v>
      </c>
      <c r="J61" s="26" t="e">
        <f t="shared" si="5"/>
        <v>#DIV/0!</v>
      </c>
      <c r="K61" s="26" t="e">
        <f t="shared" si="6"/>
        <v>#DIV/0!</v>
      </c>
      <c r="L61" s="26">
        <f t="shared" si="7"/>
        <v>1.4517655938481904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254</v>
      </c>
      <c r="B63" s="40">
        <v>450</v>
      </c>
      <c r="C63" s="41" t="s">
        <v>20</v>
      </c>
      <c r="D63" s="42">
        <f>Доходы!D9-Расходы!D7</f>
        <v>-12710450.000000119</v>
      </c>
      <c r="E63" s="42">
        <f>Доходы!E9-Расходы!E7</f>
        <v>-2814830</v>
      </c>
      <c r="F63" s="42">
        <f>Доходы!F9-Расходы!F7</f>
        <v>-9895619.9999999851</v>
      </c>
      <c r="G63" s="42">
        <f>Доходы!G9-Расходы!G7</f>
        <v>-3903005.59</v>
      </c>
      <c r="H63" s="42">
        <f>Доходы!H9-Расходы!H7</f>
        <v>991704.54000000283</v>
      </c>
      <c r="I63" s="42">
        <f>Доходы!I9-Расходы!I7</f>
        <v>-4894710.1300000008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163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14" sqref="F14"/>
    </sheetView>
  </sheetViews>
  <sheetFormatPr defaultColWidth="9.140625"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7.4257812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9"/>
      <c r="B2" s="130"/>
      <c r="C2" s="130"/>
      <c r="D2" s="28" t="s">
        <v>306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26" t="s">
        <v>0</v>
      </c>
      <c r="B4" s="126" t="s">
        <v>1</v>
      </c>
      <c r="C4" s="126" t="s">
        <v>255</v>
      </c>
      <c r="D4" s="128" t="s">
        <v>3</v>
      </c>
      <c r="E4" s="123"/>
      <c r="F4" s="123"/>
      <c r="G4" s="123" t="s">
        <v>4</v>
      </c>
      <c r="H4" s="123"/>
      <c r="I4" s="123"/>
      <c r="J4" s="5"/>
    </row>
    <row r="5" spans="1:10" ht="139.5" customHeight="1" x14ac:dyDescent="0.25">
      <c r="A5" s="127"/>
      <c r="B5" s="127"/>
      <c r="C5" s="127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256</v>
      </c>
      <c r="B7" s="83" t="s">
        <v>257</v>
      </c>
      <c r="C7" s="84" t="s">
        <v>20</v>
      </c>
      <c r="D7" s="85">
        <f>D9+D20</f>
        <v>12710449.999999985</v>
      </c>
      <c r="E7" s="85">
        <f>E9+E20</f>
        <v>2814830</v>
      </c>
      <c r="F7" s="86">
        <f>F20</f>
        <v>9895619.9999999851</v>
      </c>
      <c r="G7" s="85">
        <f>G9+G20</f>
        <v>3903005.589999998</v>
      </c>
      <c r="H7" s="85">
        <f>H9+H20</f>
        <v>-991704.54000000283</v>
      </c>
      <c r="I7" s="87">
        <f>I9+I20</f>
        <v>4894710.1300000008</v>
      </c>
      <c r="J7" s="68"/>
    </row>
    <row r="8" spans="1:10" ht="19.5" customHeight="1" x14ac:dyDescent="0.25">
      <c r="A8" s="75" t="s">
        <v>258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259</v>
      </c>
      <c r="B9" s="92" t="s">
        <v>260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261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262</v>
      </c>
      <c r="B11" s="97" t="s">
        <v>260</v>
      </c>
      <c r="C11" s="98" t="s">
        <v>263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264</v>
      </c>
      <c r="B12" s="97" t="s">
        <v>260</v>
      </c>
      <c r="C12" s="98" t="s">
        <v>265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266</v>
      </c>
      <c r="B13" s="97" t="s">
        <v>260</v>
      </c>
      <c r="C13" s="98" t="s">
        <v>267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268</v>
      </c>
      <c r="B14" s="97" t="s">
        <v>260</v>
      </c>
      <c r="C14" s="98" t="s">
        <v>269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270</v>
      </c>
      <c r="B15" s="97" t="s">
        <v>260</v>
      </c>
      <c r="C15" s="98" t="s">
        <v>271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272</v>
      </c>
      <c r="B16" s="97" t="s">
        <v>260</v>
      </c>
      <c r="C16" s="98" t="s">
        <v>273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274</v>
      </c>
      <c r="B17" s="97" t="s">
        <v>260</v>
      </c>
      <c r="C17" s="98" t="s">
        <v>275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276</v>
      </c>
      <c r="B18" s="92" t="s">
        <v>277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261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278</v>
      </c>
      <c r="B20" s="92" t="s">
        <v>279</v>
      </c>
      <c r="C20" s="93" t="s">
        <v>20</v>
      </c>
      <c r="D20" s="94">
        <f>E20+F20</f>
        <v>9895649.9999999851</v>
      </c>
      <c r="E20" s="94">
        <f>E21</f>
        <v>30</v>
      </c>
      <c r="F20" s="94">
        <f>F21</f>
        <v>9895619.9999999851</v>
      </c>
      <c r="G20" s="105">
        <f>H20+I20</f>
        <v>3903005.589999998</v>
      </c>
      <c r="H20" s="94">
        <f>H21</f>
        <v>-991704.54000000283</v>
      </c>
      <c r="I20" s="103">
        <f>I21</f>
        <v>4894710.1300000008</v>
      </c>
      <c r="J20" s="68"/>
    </row>
    <row r="21" spans="1:10" ht="33.75" customHeight="1" x14ac:dyDescent="0.25">
      <c r="A21" s="78" t="s">
        <v>280</v>
      </c>
      <c r="B21" s="97" t="s">
        <v>279</v>
      </c>
      <c r="C21" s="98" t="s">
        <v>281</v>
      </c>
      <c r="D21" s="94">
        <f>E21+F21</f>
        <v>9895649.9999999851</v>
      </c>
      <c r="E21" s="94">
        <f>E22+E27</f>
        <v>30</v>
      </c>
      <c r="F21" s="94">
        <f>F22+F27</f>
        <v>9895619.9999999851</v>
      </c>
      <c r="G21" s="94">
        <f t="shared" ref="G21:G31" si="0">H21+I21</f>
        <v>3903005.589999998</v>
      </c>
      <c r="H21" s="94">
        <f>H22+H27</f>
        <v>-991704.54000000283</v>
      </c>
      <c r="I21" s="103">
        <f>I22+I27</f>
        <v>4894710.1300000008</v>
      </c>
      <c r="J21" s="68"/>
    </row>
    <row r="22" spans="1:10" ht="24.75" customHeight="1" x14ac:dyDescent="0.25">
      <c r="A22" s="76" t="s">
        <v>282</v>
      </c>
      <c r="B22" s="92" t="s">
        <v>283</v>
      </c>
      <c r="C22" s="93" t="s">
        <v>20</v>
      </c>
      <c r="D22" s="94">
        <f t="shared" ref="D22:D31" si="1">E22+F22</f>
        <v>-582152563.45000005</v>
      </c>
      <c r="E22" s="94">
        <f>E23</f>
        <v>-501085900</v>
      </c>
      <c r="F22" s="94">
        <f>F23</f>
        <v>-81066663.450000003</v>
      </c>
      <c r="G22" s="101">
        <f t="shared" si="0"/>
        <v>-17241167.490000002</v>
      </c>
      <c r="H22" s="101">
        <f>H23</f>
        <v>-16197315.580000002</v>
      </c>
      <c r="I22" s="103">
        <f>I23</f>
        <v>-1043851.9100000001</v>
      </c>
      <c r="J22" s="68"/>
    </row>
    <row r="23" spans="1:10" ht="15" customHeight="1" x14ac:dyDescent="0.25">
      <c r="A23" s="78" t="s">
        <v>284</v>
      </c>
      <c r="B23" s="97" t="s">
        <v>283</v>
      </c>
      <c r="C23" s="98" t="s">
        <v>285</v>
      </c>
      <c r="D23" s="94">
        <f t="shared" si="1"/>
        <v>-582152563.45000005</v>
      </c>
      <c r="E23" s="94">
        <f>E24</f>
        <v>-501085900</v>
      </c>
      <c r="F23" s="94">
        <f>F24</f>
        <v>-81066663.450000003</v>
      </c>
      <c r="G23" s="101">
        <f t="shared" si="0"/>
        <v>-17241167.490000002</v>
      </c>
      <c r="H23" s="101">
        <f>H24</f>
        <v>-16197315.580000002</v>
      </c>
      <c r="I23" s="103">
        <f>I24</f>
        <v>-1043851.9100000001</v>
      </c>
      <c r="J23" s="68"/>
    </row>
    <row r="24" spans="1:10" ht="34.5" customHeight="1" x14ac:dyDescent="0.25">
      <c r="A24" s="78" t="s">
        <v>286</v>
      </c>
      <c r="B24" s="97" t="s">
        <v>283</v>
      </c>
      <c r="C24" s="98" t="s">
        <v>287</v>
      </c>
      <c r="D24" s="94">
        <f t="shared" si="1"/>
        <v>-582152563.45000005</v>
      </c>
      <c r="E24" s="94">
        <f>E25+E26</f>
        <v>-501085900</v>
      </c>
      <c r="F24" s="94">
        <f>F25+F26</f>
        <v>-81066663.450000003</v>
      </c>
      <c r="G24" s="101">
        <f t="shared" si="0"/>
        <v>-17241167.490000002</v>
      </c>
      <c r="H24" s="101">
        <f>H25+H26</f>
        <v>-16197315.580000002</v>
      </c>
      <c r="I24" s="102">
        <f>I25+I26</f>
        <v>-1043851.9100000001</v>
      </c>
      <c r="J24" s="68"/>
    </row>
    <row r="25" spans="1:10" ht="30.75" customHeight="1" x14ac:dyDescent="0.25">
      <c r="A25" s="78" t="s">
        <v>288</v>
      </c>
      <c r="B25" s="97" t="s">
        <v>283</v>
      </c>
      <c r="C25" s="98" t="s">
        <v>289</v>
      </c>
      <c r="D25" s="94">
        <f t="shared" si="1"/>
        <v>-501085900</v>
      </c>
      <c r="E25" s="94">
        <f>-(Доходы!E9+Источники!E9)</f>
        <v>-501085900</v>
      </c>
      <c r="F25" s="94"/>
      <c r="G25" s="101">
        <f t="shared" si="0"/>
        <v>-16197315.580000002</v>
      </c>
      <c r="H25" s="94">
        <f>-(Доходы!H9+Источники!H9)</f>
        <v>-16197315.580000002</v>
      </c>
      <c r="I25" s="102"/>
      <c r="J25" s="68"/>
    </row>
    <row r="26" spans="1:10" ht="30.75" customHeight="1" x14ac:dyDescent="0.25">
      <c r="A26" s="78" t="s">
        <v>290</v>
      </c>
      <c r="B26" s="97" t="s">
        <v>283</v>
      </c>
      <c r="C26" s="98" t="s">
        <v>291</v>
      </c>
      <c r="D26" s="94">
        <f t="shared" si="1"/>
        <v>-81066663.450000003</v>
      </c>
      <c r="E26" s="94"/>
      <c r="F26" s="94">
        <f>-(Доходы!F9)</f>
        <v>-81066663.450000003</v>
      </c>
      <c r="G26" s="101">
        <f t="shared" si="0"/>
        <v>-1043851.9100000001</v>
      </c>
      <c r="H26" s="94"/>
      <c r="I26" s="103">
        <f>-(Доходы!I9)</f>
        <v>-1043851.9100000001</v>
      </c>
      <c r="J26" s="68"/>
    </row>
    <row r="27" spans="1:10" ht="24.75" customHeight="1" x14ac:dyDescent="0.25">
      <c r="A27" s="76" t="s">
        <v>292</v>
      </c>
      <c r="B27" s="92" t="s">
        <v>293</v>
      </c>
      <c r="C27" s="93" t="s">
        <v>20</v>
      </c>
      <c r="D27" s="94">
        <f t="shared" si="1"/>
        <v>592048213.45000005</v>
      </c>
      <c r="E27" s="94">
        <f>E28</f>
        <v>501085930</v>
      </c>
      <c r="F27" s="94">
        <f>F28</f>
        <v>90962283.449999988</v>
      </c>
      <c r="G27" s="101">
        <f t="shared" si="0"/>
        <v>21144173.079999998</v>
      </c>
      <c r="H27" s="101">
        <f>H28</f>
        <v>15205611.039999999</v>
      </c>
      <c r="I27" s="103">
        <f>I28</f>
        <v>5938562.040000001</v>
      </c>
      <c r="J27" s="68"/>
    </row>
    <row r="28" spans="1:10" ht="35.25" customHeight="1" x14ac:dyDescent="0.25">
      <c r="A28" s="78" t="s">
        <v>294</v>
      </c>
      <c r="B28" s="97" t="s">
        <v>293</v>
      </c>
      <c r="C28" s="98" t="s">
        <v>295</v>
      </c>
      <c r="D28" s="94">
        <f t="shared" si="1"/>
        <v>592048213.45000005</v>
      </c>
      <c r="E28" s="94">
        <f>E29</f>
        <v>501085930</v>
      </c>
      <c r="F28" s="94">
        <f>F29</f>
        <v>90962283.449999988</v>
      </c>
      <c r="G28" s="101">
        <f t="shared" si="0"/>
        <v>21144173.079999998</v>
      </c>
      <c r="H28" s="101">
        <f>H29</f>
        <v>15205611.039999999</v>
      </c>
      <c r="I28" s="103">
        <f>I29</f>
        <v>5938562.040000001</v>
      </c>
      <c r="J28" s="68"/>
    </row>
    <row r="29" spans="1:10" ht="36.75" customHeight="1" x14ac:dyDescent="0.25">
      <c r="A29" s="78" t="s">
        <v>296</v>
      </c>
      <c r="B29" s="97" t="s">
        <v>293</v>
      </c>
      <c r="C29" s="98" t="s">
        <v>297</v>
      </c>
      <c r="D29" s="94">
        <f t="shared" si="1"/>
        <v>592048213.45000005</v>
      </c>
      <c r="E29" s="94">
        <f>E30+E31</f>
        <v>501085930</v>
      </c>
      <c r="F29" s="94">
        <f>F30+F31</f>
        <v>90962283.449999988</v>
      </c>
      <c r="G29" s="101">
        <f t="shared" si="0"/>
        <v>21144173.079999998</v>
      </c>
      <c r="H29" s="101">
        <f>H30+H31</f>
        <v>15205611.039999999</v>
      </c>
      <c r="I29" s="103">
        <f>I30+I31</f>
        <v>5938562.040000001</v>
      </c>
      <c r="J29" s="68"/>
    </row>
    <row r="30" spans="1:10" ht="31.5" customHeight="1" x14ac:dyDescent="0.25">
      <c r="A30" s="78" t="s">
        <v>298</v>
      </c>
      <c r="B30" s="97" t="s">
        <v>293</v>
      </c>
      <c r="C30" s="98" t="s">
        <v>299</v>
      </c>
      <c r="D30" s="94">
        <f t="shared" si="1"/>
        <v>501085930</v>
      </c>
      <c r="E30" s="94">
        <f>Расходы!E7</f>
        <v>501085930</v>
      </c>
      <c r="F30" s="94"/>
      <c r="G30" s="101">
        <f t="shared" si="0"/>
        <v>15205611.039999999</v>
      </c>
      <c r="H30" s="101">
        <f>Расходы!H7</f>
        <v>15205611.039999999</v>
      </c>
      <c r="I30" s="102"/>
      <c r="J30" s="68"/>
    </row>
    <row r="31" spans="1:10" ht="31.5" customHeight="1" thickBot="1" x14ac:dyDescent="0.3">
      <c r="A31" s="78" t="s">
        <v>300</v>
      </c>
      <c r="B31" s="106" t="s">
        <v>293</v>
      </c>
      <c r="C31" s="107" t="s">
        <v>301</v>
      </c>
      <c r="D31" s="108">
        <f t="shared" si="1"/>
        <v>90962283.449999988</v>
      </c>
      <c r="E31" s="108"/>
      <c r="F31" s="108">
        <f>Расходы!F7</f>
        <v>90962283.449999988</v>
      </c>
      <c r="G31" s="109">
        <f t="shared" si="0"/>
        <v>5938562.040000001</v>
      </c>
      <c r="H31" s="109"/>
      <c r="I31" s="110">
        <f>Расходы!I7</f>
        <v>5938562.040000001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163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2022-03-22T00:25:13Z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